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ssetMgtUnit\BUSINESS_Section\County\"/>
    </mc:Choice>
  </mc:AlternateContent>
  <bookViews>
    <workbookView xWindow="168" yWindow="48" windowWidth="17712" windowHeight="6708" activeTab="2"/>
  </bookViews>
  <sheets>
    <sheet name="Annual Report Table" sheetId="2" r:id="rId1"/>
    <sheet name="DATA ENTRY By Qtr_Yr" sheetId="3" r:id="rId2"/>
    <sheet name="CoDistrib" sheetId="1" r:id="rId3"/>
    <sheet name="FY2015" sheetId="5" r:id="rId4"/>
    <sheet name="FY2014" sheetId="6" r:id="rId5"/>
  </sheets>
  <definedNames>
    <definedName name="_xlnm._FilterDatabase" localSheetId="4" hidden="1">'FY2014'!$A$2:$D$59</definedName>
    <definedName name="_xlnm._FilterDatabase" localSheetId="3" hidden="1">'FY2015'!$A$2:$D$72</definedName>
    <definedName name="_xlnm.Print_Area" localSheetId="2">CoDistrib!$A$1:$AB$42</definedName>
  </definedNames>
  <calcPr calcId="152511"/>
</workbook>
</file>

<file path=xl/calcChain.xml><?xml version="1.0" encoding="utf-8"?>
<calcChain xmlns="http://schemas.openxmlformats.org/spreadsheetml/2006/main">
  <c r="AF5" i="1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4" i="2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5" i="1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Y27" i="1" l="1"/>
  <c r="X27" i="1"/>
  <c r="W27" i="1"/>
  <c r="V27" i="1"/>
  <c r="U27" i="1"/>
  <c r="G19" i="2"/>
  <c r="F19" i="2"/>
  <c r="E19" i="2"/>
  <c r="D19" i="2"/>
  <c r="C19" i="2"/>
  <c r="Z26" i="1"/>
  <c r="AA26" i="1"/>
  <c r="AB26" i="1"/>
  <c r="E137" i="3" l="1"/>
  <c r="G137" i="3" s="1"/>
  <c r="D137" i="3"/>
  <c r="C137" i="3"/>
  <c r="B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E118" i="3"/>
  <c r="D118" i="3"/>
  <c r="B118" i="3"/>
  <c r="G118" i="3" s="1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I100" i="3"/>
  <c r="E100" i="3"/>
  <c r="D100" i="3"/>
  <c r="C100" i="3"/>
  <c r="B100" i="3"/>
  <c r="G99" i="3"/>
  <c r="J99" i="3" s="1"/>
  <c r="J98" i="3"/>
  <c r="G98" i="3"/>
  <c r="G97" i="3"/>
  <c r="J97" i="3" s="1"/>
  <c r="J96" i="3"/>
  <c r="G96" i="3"/>
  <c r="G95" i="3"/>
  <c r="J95" i="3" s="1"/>
  <c r="J94" i="3"/>
  <c r="G94" i="3"/>
  <c r="G93" i="3"/>
  <c r="J93" i="3" s="1"/>
  <c r="J92" i="3"/>
  <c r="G92" i="3"/>
  <c r="G91" i="3"/>
  <c r="J91" i="3" s="1"/>
  <c r="J90" i="3"/>
  <c r="G90" i="3"/>
  <c r="G89" i="3"/>
  <c r="J89" i="3" s="1"/>
  <c r="J88" i="3"/>
  <c r="G88" i="3"/>
  <c r="G87" i="3"/>
  <c r="J87" i="3" s="1"/>
  <c r="J86" i="3"/>
  <c r="G86" i="3"/>
  <c r="G85" i="3"/>
  <c r="G100" i="3" s="1"/>
  <c r="I81" i="3"/>
  <c r="G81" i="3"/>
  <c r="E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E62" i="3"/>
  <c r="D62" i="3"/>
  <c r="C62" i="3"/>
  <c r="B62" i="3"/>
  <c r="G62" i="3" s="1"/>
  <c r="G61" i="3"/>
  <c r="G60" i="3"/>
  <c r="G59" i="3"/>
  <c r="G58" i="3"/>
  <c r="G57" i="3"/>
  <c r="G56" i="3"/>
  <c r="G55" i="3"/>
  <c r="G54" i="3"/>
  <c r="I53" i="3"/>
  <c r="G53" i="3"/>
  <c r="G52" i="3"/>
  <c r="I52" i="3" s="1"/>
  <c r="I51" i="3"/>
  <c r="G51" i="3"/>
  <c r="G50" i="3"/>
  <c r="I50" i="3" s="1"/>
  <c r="I49" i="3"/>
  <c r="G49" i="3"/>
  <c r="G48" i="3"/>
  <c r="I48" i="3" s="1"/>
  <c r="G47" i="3"/>
  <c r="I43" i="3"/>
  <c r="E43" i="3"/>
  <c r="D43" i="3"/>
  <c r="C43" i="3"/>
  <c r="B43" i="3"/>
  <c r="G43" i="3" s="1"/>
  <c r="J43" i="3" s="1"/>
  <c r="K42" i="3"/>
  <c r="J42" i="3"/>
  <c r="G42" i="3"/>
  <c r="K41" i="3"/>
  <c r="J41" i="3"/>
  <c r="G41" i="3"/>
  <c r="K40" i="3"/>
  <c r="G40" i="3"/>
  <c r="J40" i="3" s="1"/>
  <c r="K39" i="3"/>
  <c r="G39" i="3"/>
  <c r="J39" i="3" s="1"/>
  <c r="K38" i="3"/>
  <c r="J38" i="3"/>
  <c r="G38" i="3"/>
  <c r="K37" i="3"/>
  <c r="J37" i="3"/>
  <c r="G37" i="3"/>
  <c r="K36" i="3"/>
  <c r="G36" i="3"/>
  <c r="J36" i="3" s="1"/>
  <c r="K35" i="3"/>
  <c r="G35" i="3"/>
  <c r="J35" i="3" s="1"/>
  <c r="K34" i="3"/>
  <c r="J34" i="3"/>
  <c r="G34" i="3"/>
  <c r="K33" i="3"/>
  <c r="J33" i="3"/>
  <c r="G33" i="3"/>
  <c r="K32" i="3"/>
  <c r="G32" i="3"/>
  <c r="J32" i="3" s="1"/>
  <c r="K31" i="3"/>
  <c r="G31" i="3"/>
  <c r="J31" i="3" s="1"/>
  <c r="K30" i="3"/>
  <c r="J30" i="3"/>
  <c r="G30" i="3"/>
  <c r="K29" i="3"/>
  <c r="J29" i="3"/>
  <c r="G29" i="3"/>
  <c r="K28" i="3"/>
  <c r="G28" i="3"/>
  <c r="J28" i="3" s="1"/>
  <c r="I22" i="3"/>
  <c r="E22" i="3"/>
  <c r="D22" i="3"/>
  <c r="C22" i="3"/>
  <c r="B22" i="3"/>
  <c r="G22" i="3" s="1"/>
  <c r="J22" i="3" s="1"/>
  <c r="K21" i="3"/>
  <c r="J21" i="3"/>
  <c r="G21" i="3"/>
  <c r="K20" i="3"/>
  <c r="J20" i="3"/>
  <c r="G20" i="3"/>
  <c r="K19" i="3"/>
  <c r="G19" i="3"/>
  <c r="J19" i="3" s="1"/>
  <c r="K18" i="3"/>
  <c r="G18" i="3"/>
  <c r="J18" i="3" s="1"/>
  <c r="K17" i="3"/>
  <c r="J17" i="3"/>
  <c r="G17" i="3"/>
  <c r="K16" i="3"/>
  <c r="J16" i="3"/>
  <c r="G16" i="3"/>
  <c r="K15" i="3"/>
  <c r="G15" i="3"/>
  <c r="J15" i="3" s="1"/>
  <c r="K14" i="3"/>
  <c r="G14" i="3"/>
  <c r="J14" i="3" s="1"/>
  <c r="K13" i="3"/>
  <c r="J13" i="3"/>
  <c r="G13" i="3"/>
  <c r="K12" i="3"/>
  <c r="J12" i="3"/>
  <c r="G12" i="3"/>
  <c r="K11" i="3"/>
  <c r="G11" i="3"/>
  <c r="J11" i="3" s="1"/>
  <c r="K10" i="3"/>
  <c r="G10" i="3"/>
  <c r="J10" i="3" s="1"/>
  <c r="K9" i="3"/>
  <c r="J9" i="3"/>
  <c r="G9" i="3"/>
  <c r="K8" i="3"/>
  <c r="J8" i="3"/>
  <c r="G8" i="3"/>
  <c r="K7" i="3"/>
  <c r="G7" i="3"/>
  <c r="J7" i="3" s="1"/>
  <c r="I62" i="3" l="1"/>
  <c r="J62" i="3" s="1"/>
  <c r="J100" i="3"/>
  <c r="J85" i="3"/>
  <c r="L19" i="2" l="1"/>
  <c r="AD26" i="1" s="1"/>
  <c r="J19" i="2"/>
  <c r="I19" i="2"/>
  <c r="H19" i="2"/>
  <c r="G22" i="1"/>
  <c r="G24" i="1" s="1"/>
  <c r="F22" i="1"/>
  <c r="E22" i="1"/>
  <c r="D22" i="1"/>
  <c r="D24" i="1" s="1"/>
  <c r="D46" i="1" s="1"/>
  <c r="C22" i="1"/>
  <c r="C24" i="1" s="1"/>
  <c r="B22" i="1"/>
  <c r="B24" i="1" s="1"/>
  <c r="H22" i="1"/>
  <c r="H24" i="1" s="1"/>
  <c r="H25" i="1" s="1"/>
  <c r="I22" i="1"/>
  <c r="I24" i="1" s="1"/>
  <c r="J22" i="1"/>
  <c r="K22" i="1"/>
  <c r="K24" i="1" s="1"/>
  <c r="L22" i="1"/>
  <c r="M22" i="1"/>
  <c r="M34" i="1" s="1"/>
  <c r="J24" i="1"/>
  <c r="L24" i="1"/>
  <c r="L23" i="1" s="1"/>
  <c r="M24" i="1"/>
  <c r="M33" i="1" s="1"/>
  <c r="M38" i="1"/>
  <c r="L45" i="1"/>
  <c r="L46" i="1"/>
  <c r="L47" i="1"/>
  <c r="M47" i="1"/>
  <c r="L48" i="1"/>
  <c r="L49" i="1"/>
  <c r="L50" i="1"/>
  <c r="L51" i="1"/>
  <c r="M51" i="1"/>
  <c r="L52" i="1"/>
  <c r="L53" i="1"/>
  <c r="L54" i="1"/>
  <c r="L55" i="1"/>
  <c r="M55" i="1"/>
  <c r="L56" i="1"/>
  <c r="L57" i="1"/>
  <c r="L58" i="1"/>
  <c r="L59" i="1"/>
  <c r="M59" i="1"/>
  <c r="L60" i="1"/>
  <c r="L61" i="1"/>
  <c r="L63" i="1"/>
  <c r="L64" i="1"/>
  <c r="M64" i="1"/>
  <c r="I49" i="1" l="1"/>
  <c r="I57" i="1"/>
  <c r="I53" i="1"/>
  <c r="I61" i="1"/>
  <c r="I25" i="1"/>
  <c r="B64" i="1"/>
  <c r="B57" i="1"/>
  <c r="B51" i="1"/>
  <c r="B59" i="1"/>
  <c r="B49" i="1"/>
  <c r="B47" i="1"/>
  <c r="B61" i="1"/>
  <c r="B55" i="1"/>
  <c r="B45" i="1"/>
  <c r="B53" i="1"/>
  <c r="K23" i="1"/>
  <c r="K63" i="1" s="1"/>
  <c r="K46" i="1"/>
  <c r="K48" i="1"/>
  <c r="K50" i="1"/>
  <c r="K52" i="1"/>
  <c r="K54" i="1"/>
  <c r="K56" i="1"/>
  <c r="K58" i="1"/>
  <c r="K60" i="1"/>
  <c r="K64" i="1"/>
  <c r="D54" i="1"/>
  <c r="D50" i="1"/>
  <c r="D58" i="1"/>
  <c r="L25" i="1"/>
  <c r="K19" i="2"/>
  <c r="G25" i="1"/>
  <c r="G60" i="1"/>
  <c r="G58" i="1"/>
  <c r="G56" i="1"/>
  <c r="G54" i="1"/>
  <c r="G52" i="1"/>
  <c r="G50" i="1"/>
  <c r="G48" i="1"/>
  <c r="G46" i="1"/>
  <c r="G61" i="1"/>
  <c r="G57" i="1"/>
  <c r="G53" i="1"/>
  <c r="G49" i="1"/>
  <c r="G45" i="1"/>
  <c r="G64" i="1"/>
  <c r="G59" i="1"/>
  <c r="G55" i="1"/>
  <c r="G51" i="1"/>
  <c r="G47" i="1"/>
  <c r="J23" i="1"/>
  <c r="J63" i="1" s="1"/>
  <c r="J64" i="1"/>
  <c r="C25" i="1"/>
  <c r="C60" i="1"/>
  <c r="C58" i="1"/>
  <c r="C56" i="1"/>
  <c r="C54" i="1"/>
  <c r="C52" i="1"/>
  <c r="C50" i="1"/>
  <c r="C48" i="1"/>
  <c r="C46" i="1"/>
  <c r="J58" i="1"/>
  <c r="J54" i="1"/>
  <c r="J50" i="1"/>
  <c r="J46" i="1"/>
  <c r="M46" i="1"/>
  <c r="M48" i="1"/>
  <c r="M50" i="1"/>
  <c r="M52" i="1"/>
  <c r="M54" i="1"/>
  <c r="M56" i="1"/>
  <c r="M58" i="1"/>
  <c r="M60" i="1"/>
  <c r="M23" i="1"/>
  <c r="M63" i="1" s="1"/>
  <c r="I46" i="1"/>
  <c r="I48" i="1"/>
  <c r="I50" i="1"/>
  <c r="I52" i="1"/>
  <c r="I54" i="1"/>
  <c r="I56" i="1"/>
  <c r="I58" i="1"/>
  <c r="I60" i="1"/>
  <c r="I45" i="1"/>
  <c r="D25" i="1"/>
  <c r="D64" i="1"/>
  <c r="D61" i="1"/>
  <c r="D59" i="1"/>
  <c r="D57" i="1"/>
  <c r="D55" i="1"/>
  <c r="D53" i="1"/>
  <c r="D51" i="1"/>
  <c r="D49" i="1"/>
  <c r="D47" i="1"/>
  <c r="D45" i="1"/>
  <c r="C45" i="1"/>
  <c r="C49" i="1"/>
  <c r="C53" i="1"/>
  <c r="C57" i="1"/>
  <c r="C61" i="1"/>
  <c r="M61" i="1"/>
  <c r="I59" i="1"/>
  <c r="M57" i="1"/>
  <c r="I55" i="1"/>
  <c r="M53" i="1"/>
  <c r="I51" i="1"/>
  <c r="M49" i="1"/>
  <c r="I47" i="1"/>
  <c r="M45" i="1"/>
  <c r="M25" i="1"/>
  <c r="I23" i="1"/>
  <c r="I63" i="1" s="1"/>
  <c r="J25" i="1"/>
  <c r="D48" i="1"/>
  <c r="D52" i="1"/>
  <c r="D56" i="1"/>
  <c r="D60" i="1"/>
  <c r="I64" i="1"/>
  <c r="J60" i="1"/>
  <c r="J56" i="1"/>
  <c r="J52" i="1"/>
  <c r="J48" i="1"/>
  <c r="L62" i="1"/>
  <c r="B25" i="1"/>
  <c r="B60" i="1"/>
  <c r="B58" i="1"/>
  <c r="B56" i="1"/>
  <c r="B54" i="1"/>
  <c r="B52" i="1"/>
  <c r="B50" i="1"/>
  <c r="B48" i="1"/>
  <c r="B46" i="1"/>
  <c r="C47" i="1"/>
  <c r="C51" i="1"/>
  <c r="C55" i="1"/>
  <c r="C59" i="1"/>
  <c r="C64" i="1"/>
  <c r="E24" i="1"/>
  <c r="E25" i="1" s="1"/>
  <c r="K25" i="1"/>
  <c r="F24" i="1"/>
  <c r="F25" i="1" s="1"/>
  <c r="C23" i="1"/>
  <c r="C63" i="1" s="1"/>
  <c r="G23" i="1"/>
  <c r="G63" i="1" s="1"/>
  <c r="D23" i="1"/>
  <c r="D63" i="1" s="1"/>
  <c r="H23" i="1"/>
  <c r="B23" i="1"/>
  <c r="B63" i="1" s="1"/>
  <c r="H46" i="1"/>
  <c r="H48" i="1"/>
  <c r="H50" i="1"/>
  <c r="H52" i="1"/>
  <c r="H54" i="1"/>
  <c r="H56" i="1"/>
  <c r="H58" i="1"/>
  <c r="H60" i="1"/>
  <c r="H64" i="1"/>
  <c r="H45" i="1"/>
  <c r="H47" i="1"/>
  <c r="H49" i="1"/>
  <c r="H51" i="1"/>
  <c r="H53" i="1"/>
  <c r="H55" i="1"/>
  <c r="H57" i="1"/>
  <c r="H59" i="1"/>
  <c r="H61" i="1"/>
  <c r="H63" i="1"/>
  <c r="K61" i="1"/>
  <c r="K59" i="1"/>
  <c r="K57" i="1"/>
  <c r="K55" i="1"/>
  <c r="K53" i="1"/>
  <c r="K51" i="1"/>
  <c r="K49" i="1"/>
  <c r="K47" i="1"/>
  <c r="K45" i="1"/>
  <c r="J61" i="1"/>
  <c r="J59" i="1"/>
  <c r="J57" i="1"/>
  <c r="J55" i="1"/>
  <c r="J53" i="1"/>
  <c r="J51" i="1"/>
  <c r="J49" i="1"/>
  <c r="J47" i="1"/>
  <c r="J45" i="1"/>
  <c r="N19" i="2" l="1"/>
  <c r="M19" i="2"/>
  <c r="AC26" i="1"/>
  <c r="AC27" i="1" s="1"/>
  <c r="D62" i="1"/>
  <c r="B62" i="1"/>
  <c r="C62" i="1"/>
  <c r="F23" i="1"/>
  <c r="F63" i="1" s="1"/>
  <c r="F60" i="1"/>
  <c r="F58" i="1"/>
  <c r="F56" i="1"/>
  <c r="F54" i="1"/>
  <c r="F52" i="1"/>
  <c r="F50" i="1"/>
  <c r="F48" i="1"/>
  <c r="F46" i="1"/>
  <c r="F61" i="1"/>
  <c r="F57" i="1"/>
  <c r="F53" i="1"/>
  <c r="F49" i="1"/>
  <c r="F45" i="1"/>
  <c r="F64" i="1"/>
  <c r="F59" i="1"/>
  <c r="F55" i="1"/>
  <c r="F51" i="1"/>
  <c r="F47" i="1"/>
  <c r="I62" i="1"/>
  <c r="G62" i="1"/>
  <c r="E64" i="1"/>
  <c r="E61" i="1"/>
  <c r="E59" i="1"/>
  <c r="E57" i="1"/>
  <c r="E55" i="1"/>
  <c r="E53" i="1"/>
  <c r="E51" i="1"/>
  <c r="E49" i="1"/>
  <c r="E47" i="1"/>
  <c r="E45" i="1"/>
  <c r="E23" i="1"/>
  <c r="E63" i="1" s="1"/>
  <c r="E60" i="1"/>
  <c r="E56" i="1"/>
  <c r="E52" i="1"/>
  <c r="E48" i="1"/>
  <c r="E58" i="1"/>
  <c r="E54" i="1"/>
  <c r="E50" i="1"/>
  <c r="E46" i="1"/>
  <c r="M62" i="1"/>
  <c r="H62" i="1"/>
  <c r="J62" i="1"/>
  <c r="K62" i="1"/>
  <c r="AF26" i="1" l="1"/>
  <c r="AG26" i="1"/>
  <c r="F62" i="1"/>
  <c r="E62" i="1"/>
  <c r="AF21" i="1" l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D22" i="1"/>
  <c r="AD34" i="1" l="1"/>
  <c r="AD27" i="1"/>
  <c r="AD24" i="1"/>
  <c r="AD25" i="1" l="1"/>
  <c r="AD23" i="1"/>
  <c r="AD63" i="1" s="1"/>
  <c r="AD31" i="1"/>
  <c r="AD33" i="1" s="1"/>
  <c r="AD47" i="1"/>
  <c r="AD51" i="1"/>
  <c r="AD55" i="1"/>
  <c r="AD59" i="1"/>
  <c r="AD48" i="1"/>
  <c r="AD52" i="1"/>
  <c r="AD56" i="1"/>
  <c r="AD60" i="1"/>
  <c r="AD45" i="1"/>
  <c r="AD49" i="1"/>
  <c r="AD53" i="1"/>
  <c r="AD57" i="1"/>
  <c r="AD61" i="1"/>
  <c r="AD46" i="1"/>
  <c r="AD50" i="1"/>
  <c r="AD54" i="1"/>
  <c r="AD58" i="1"/>
  <c r="AD64" i="1"/>
  <c r="AC22" i="1"/>
  <c r="AD62" i="1" l="1"/>
  <c r="AC34" i="1"/>
  <c r="AC24" i="1"/>
  <c r="N38" i="1"/>
  <c r="O38" i="1"/>
  <c r="P38" i="1"/>
  <c r="Q38" i="1"/>
  <c r="R38" i="1"/>
  <c r="V22" i="1"/>
  <c r="V24" i="1" s="1"/>
  <c r="V33" i="1" s="1"/>
  <c r="W22" i="1"/>
  <c r="X22" i="1"/>
  <c r="Y22" i="1"/>
  <c r="Z22" i="1"/>
  <c r="AA22" i="1"/>
  <c r="AB22" i="1"/>
  <c r="V64" i="1"/>
  <c r="V60" i="1"/>
  <c r="V58" i="1"/>
  <c r="V56" i="1"/>
  <c r="V54" i="1"/>
  <c r="V52" i="1"/>
  <c r="V50" i="1"/>
  <c r="V48" i="1"/>
  <c r="V46" i="1"/>
  <c r="Z34" i="1"/>
  <c r="U22" i="1"/>
  <c r="U24" i="1" s="1"/>
  <c r="T22" i="1"/>
  <c r="S22" i="1"/>
  <c r="R22" i="1"/>
  <c r="Q22" i="1"/>
  <c r="Q24" i="1" s="1"/>
  <c r="P22" i="1"/>
  <c r="P24" i="1" s="1"/>
  <c r="O22" i="1"/>
  <c r="O24" i="1" s="1"/>
  <c r="N22" i="1"/>
  <c r="N24" i="1" s="1"/>
  <c r="N23" i="1" s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V45" i="1" l="1"/>
  <c r="V49" i="1"/>
  <c r="V53" i="1"/>
  <c r="V57" i="1"/>
  <c r="V61" i="1"/>
  <c r="V47" i="1"/>
  <c r="V62" i="1" s="1"/>
  <c r="V51" i="1"/>
  <c r="V55" i="1"/>
  <c r="V59" i="1"/>
  <c r="U25" i="1"/>
  <c r="U23" i="1"/>
  <c r="U33" i="1"/>
  <c r="U59" i="1"/>
  <c r="U55" i="1"/>
  <c r="U51" i="1"/>
  <c r="U47" i="1"/>
  <c r="U49" i="1"/>
  <c r="U60" i="1"/>
  <c r="U56" i="1"/>
  <c r="U52" i="1"/>
  <c r="U48" i="1"/>
  <c r="U61" i="1"/>
  <c r="U57" i="1"/>
  <c r="U53" i="1"/>
  <c r="X34" i="1"/>
  <c r="X24" i="1"/>
  <c r="R40" i="1"/>
  <c r="R24" i="1"/>
  <c r="U45" i="1"/>
  <c r="U54" i="1"/>
  <c r="U64" i="1"/>
  <c r="Q25" i="1"/>
  <c r="Q23" i="1"/>
  <c r="AB34" i="1"/>
  <c r="AB27" i="1"/>
  <c r="AB24" i="1"/>
  <c r="U46" i="1"/>
  <c r="U50" i="1"/>
  <c r="U58" i="1"/>
  <c r="AA34" i="1"/>
  <c r="AA27" i="1"/>
  <c r="AA24" i="1"/>
  <c r="W34" i="1"/>
  <c r="W24" i="1"/>
  <c r="O25" i="1"/>
  <c r="O23" i="1"/>
  <c r="S40" i="1"/>
  <c r="S24" i="1"/>
  <c r="Z27" i="1"/>
  <c r="Z24" i="1"/>
  <c r="V25" i="1"/>
  <c r="V23" i="1"/>
  <c r="V63" i="1" s="1"/>
  <c r="AC25" i="1"/>
  <c r="AC23" i="1"/>
  <c r="AC63" i="1" s="1"/>
  <c r="AC31" i="1"/>
  <c r="AC33" i="1" s="1"/>
  <c r="AC59" i="1"/>
  <c r="AC55" i="1"/>
  <c r="AC51" i="1"/>
  <c r="AC47" i="1"/>
  <c r="AC64" i="1"/>
  <c r="AC54" i="1"/>
  <c r="AC50" i="1"/>
  <c r="AC61" i="1"/>
  <c r="AC53" i="1"/>
  <c r="AC49" i="1"/>
  <c r="AC45" i="1"/>
  <c r="AC56" i="1"/>
  <c r="AC48" i="1"/>
  <c r="AC58" i="1"/>
  <c r="AC46" i="1"/>
  <c r="AC57" i="1"/>
  <c r="AC60" i="1"/>
  <c r="AC52" i="1"/>
  <c r="P25" i="1"/>
  <c r="P23" i="1"/>
  <c r="T40" i="1"/>
  <c r="T24" i="1"/>
  <c r="Y34" i="1"/>
  <c r="Y24" i="1"/>
  <c r="AG22" i="1"/>
  <c r="AG27" i="1" s="1"/>
  <c r="U34" i="1"/>
  <c r="AF22" i="1"/>
  <c r="AF27" i="1" s="1"/>
  <c r="U63" i="1"/>
  <c r="Q40" i="1"/>
  <c r="N25" i="1"/>
  <c r="V34" i="1"/>
  <c r="U40" i="1"/>
  <c r="O34" i="1"/>
  <c r="N34" i="1"/>
  <c r="R34" i="1"/>
  <c r="T34" i="1"/>
  <c r="Q34" i="1"/>
  <c r="S34" i="1"/>
  <c r="P34" i="1"/>
  <c r="AE22" i="1"/>
  <c r="U62" i="1" l="1"/>
  <c r="W25" i="1"/>
  <c r="W23" i="1"/>
  <c r="W63" i="1" s="1"/>
  <c r="W61" i="1"/>
  <c r="W57" i="1"/>
  <c r="W53" i="1"/>
  <c r="W49" i="1"/>
  <c r="W45" i="1"/>
  <c r="W47" i="1"/>
  <c r="W64" i="1"/>
  <c r="W58" i="1"/>
  <c r="W54" i="1"/>
  <c r="W50" i="1"/>
  <c r="W46" i="1"/>
  <c r="W33" i="1"/>
  <c r="W59" i="1"/>
  <c r="W55" i="1"/>
  <c r="W51" i="1"/>
  <c r="W60" i="1"/>
  <c r="W52" i="1"/>
  <c r="W56" i="1"/>
  <c r="W48" i="1"/>
  <c r="AB25" i="1"/>
  <c r="AB23" i="1"/>
  <c r="AB63" i="1" s="1"/>
  <c r="AB64" i="1"/>
  <c r="AB58" i="1"/>
  <c r="AB54" i="1"/>
  <c r="AB50" i="1"/>
  <c r="AB46" i="1"/>
  <c r="AB52" i="1"/>
  <c r="AB33" i="1"/>
  <c r="AB36" i="1" s="1"/>
  <c r="AB59" i="1"/>
  <c r="AB55" i="1"/>
  <c r="AB51" i="1"/>
  <c r="AB47" i="1"/>
  <c r="AB60" i="1"/>
  <c r="AB56" i="1"/>
  <c r="AB48" i="1"/>
  <c r="AB53" i="1"/>
  <c r="AB57" i="1"/>
  <c r="AB49" i="1"/>
  <c r="AB45" i="1"/>
  <c r="AB61" i="1"/>
  <c r="R25" i="1"/>
  <c r="R23" i="1"/>
  <c r="R63" i="1" s="1"/>
  <c r="R60" i="1"/>
  <c r="R56" i="1"/>
  <c r="R52" i="1"/>
  <c r="R48" i="1"/>
  <c r="R54" i="1"/>
  <c r="R50" i="1"/>
  <c r="R61" i="1"/>
  <c r="R57" i="1"/>
  <c r="R53" i="1"/>
  <c r="R49" i="1"/>
  <c r="R45" i="1"/>
  <c r="R64" i="1"/>
  <c r="R58" i="1"/>
  <c r="R47" i="1"/>
  <c r="R59" i="1"/>
  <c r="R51" i="1"/>
  <c r="R46" i="1"/>
  <c r="R33" i="1"/>
  <c r="R55" i="1"/>
  <c r="Y25" i="1"/>
  <c r="Y23" i="1"/>
  <c r="Y63" i="1" s="1"/>
  <c r="Y33" i="1"/>
  <c r="Y59" i="1"/>
  <c r="Y55" i="1"/>
  <c r="Y51" i="1"/>
  <c r="Y47" i="1"/>
  <c r="Y60" i="1"/>
  <c r="Y56" i="1"/>
  <c r="Y52" i="1"/>
  <c r="Y48" i="1"/>
  <c r="Y61" i="1"/>
  <c r="Y57" i="1"/>
  <c r="Y53" i="1"/>
  <c r="Y49" i="1"/>
  <c r="Y64" i="1"/>
  <c r="Y54" i="1"/>
  <c r="Y58" i="1"/>
  <c r="Y50" i="1"/>
  <c r="Y46" i="1"/>
  <c r="Y45" i="1"/>
  <c r="AF24" i="1"/>
  <c r="AC62" i="1"/>
  <c r="Z25" i="1"/>
  <c r="Z23" i="1"/>
  <c r="AG24" i="1"/>
  <c r="Z60" i="1"/>
  <c r="Z56" i="1"/>
  <c r="Z52" i="1"/>
  <c r="Z48" i="1"/>
  <c r="Z54" i="1"/>
  <c r="Z61" i="1"/>
  <c r="Z57" i="1"/>
  <c r="Z53" i="1"/>
  <c r="Z49" i="1"/>
  <c r="Z45" i="1"/>
  <c r="Z64" i="1"/>
  <c r="Z58" i="1"/>
  <c r="Z50" i="1"/>
  <c r="Z33" i="1"/>
  <c r="Z55" i="1"/>
  <c r="Z47" i="1"/>
  <c r="Z46" i="1"/>
  <c r="Z59" i="1"/>
  <c r="Z51" i="1"/>
  <c r="AA25" i="1"/>
  <c r="AA23" i="1"/>
  <c r="AA63" i="1" s="1"/>
  <c r="AA61" i="1"/>
  <c r="AA57" i="1"/>
  <c r="AA53" i="1"/>
  <c r="AA49" i="1"/>
  <c r="AA45" i="1"/>
  <c r="AA64" i="1"/>
  <c r="AA58" i="1"/>
  <c r="AA54" i="1"/>
  <c r="AA50" i="1"/>
  <c r="AA46" i="1"/>
  <c r="AA33" i="1"/>
  <c r="AA59" i="1"/>
  <c r="AA55" i="1"/>
  <c r="AA51" i="1"/>
  <c r="AA47" i="1"/>
  <c r="AA56" i="1"/>
  <c r="AA48" i="1"/>
  <c r="AA60" i="1"/>
  <c r="AA52" i="1"/>
  <c r="X25" i="1"/>
  <c r="X23" i="1"/>
  <c r="X63" i="1" s="1"/>
  <c r="X64" i="1"/>
  <c r="X58" i="1"/>
  <c r="X54" i="1"/>
  <c r="X50" i="1"/>
  <c r="X46" i="1"/>
  <c r="X56" i="1"/>
  <c r="X48" i="1"/>
  <c r="X33" i="1"/>
  <c r="X59" i="1"/>
  <c r="X55" i="1"/>
  <c r="X51" i="1"/>
  <c r="X47" i="1"/>
  <c r="X60" i="1"/>
  <c r="X52" i="1"/>
  <c r="X61" i="1"/>
  <c r="X53" i="1"/>
  <c r="X45" i="1"/>
  <c r="X57" i="1"/>
  <c r="X49" i="1"/>
  <c r="S25" i="1"/>
  <c r="S23" i="1"/>
  <c r="S63" i="1" s="1"/>
  <c r="S61" i="1"/>
  <c r="S57" i="1"/>
  <c r="S53" i="1"/>
  <c r="S49" i="1"/>
  <c r="S45" i="1"/>
  <c r="S51" i="1"/>
  <c r="S64" i="1"/>
  <c r="S58" i="1"/>
  <c r="S54" i="1"/>
  <c r="S50" i="1"/>
  <c r="S46" i="1"/>
  <c r="S33" i="1"/>
  <c r="S59" i="1"/>
  <c r="S55" i="1"/>
  <c r="S56" i="1"/>
  <c r="S48" i="1"/>
  <c r="S60" i="1"/>
  <c r="S52" i="1"/>
  <c r="S47" i="1"/>
  <c r="T25" i="1"/>
  <c r="T23" i="1"/>
  <c r="T63" i="1" s="1"/>
  <c r="T64" i="1"/>
  <c r="T58" i="1"/>
  <c r="T54" i="1"/>
  <c r="T50" i="1"/>
  <c r="T46" i="1"/>
  <c r="T52" i="1"/>
  <c r="T33" i="1"/>
  <c r="T59" i="1"/>
  <c r="T55" i="1"/>
  <c r="T51" i="1"/>
  <c r="T47" i="1"/>
  <c r="T60" i="1"/>
  <c r="T56" i="1"/>
  <c r="T48" i="1"/>
  <c r="T57" i="1"/>
  <c r="T49" i="1"/>
  <c r="T45" i="1"/>
  <c r="T61" i="1"/>
  <c r="T53" i="1"/>
  <c r="AF23" i="1" l="1"/>
  <c r="AF63" i="1" s="1"/>
  <c r="X62" i="1"/>
  <c r="Y62" i="1"/>
  <c r="T62" i="1"/>
  <c r="AA62" i="1"/>
  <c r="Z62" i="1"/>
  <c r="R62" i="1"/>
  <c r="W62" i="1"/>
  <c r="Z63" i="1"/>
  <c r="AG23" i="1"/>
  <c r="AG63" i="1" s="1"/>
  <c r="S62" i="1"/>
  <c r="AG59" i="1"/>
  <c r="AG58" i="1"/>
  <c r="AG61" i="1"/>
  <c r="AG60" i="1"/>
  <c r="AG50" i="1"/>
  <c r="AG52" i="1"/>
  <c r="AG54" i="1"/>
  <c r="AG56" i="1"/>
  <c r="AG49" i="1"/>
  <c r="AG46" i="1"/>
  <c r="AG45" i="1"/>
  <c r="AG48" i="1"/>
  <c r="AG64" i="1"/>
  <c r="AG47" i="1"/>
  <c r="AG51" i="1"/>
  <c r="AG53" i="1"/>
  <c r="AG55" i="1"/>
  <c r="AG57" i="1"/>
  <c r="AB62" i="1"/>
  <c r="AF54" i="1"/>
  <c r="AF50" i="1"/>
  <c r="AF64" i="1"/>
  <c r="AF58" i="1"/>
  <c r="AF46" i="1"/>
  <c r="AF49" i="1"/>
  <c r="AF55" i="1"/>
  <c r="AF60" i="1"/>
  <c r="AF48" i="1"/>
  <c r="AF53" i="1"/>
  <c r="AF59" i="1"/>
  <c r="AF47" i="1"/>
  <c r="AF52" i="1"/>
  <c r="AF57" i="1"/>
  <c r="AF45" i="1"/>
  <c r="AF51" i="1"/>
  <c r="AF56" i="1"/>
  <c r="AF61" i="1"/>
  <c r="AG62" i="1" l="1"/>
  <c r="AF62" i="1"/>
  <c r="N49" i="1"/>
  <c r="N54" i="1"/>
  <c r="N46" i="1"/>
  <c r="N59" i="1"/>
  <c r="N64" i="1"/>
  <c r="N33" i="1"/>
  <c r="N47" i="1"/>
  <c r="N48" i="1"/>
  <c r="N56" i="1"/>
  <c r="N53" i="1"/>
  <c r="N61" i="1"/>
  <c r="N51" i="1"/>
  <c r="N58" i="1"/>
  <c r="N55" i="1"/>
  <c r="N60" i="1"/>
  <c r="N52" i="1"/>
  <c r="N50" i="1"/>
  <c r="N57" i="1"/>
  <c r="N63" i="1"/>
  <c r="N45" i="1"/>
  <c r="O51" i="1"/>
  <c r="O60" i="1"/>
  <c r="O53" i="1"/>
  <c r="O48" i="1"/>
  <c r="O47" i="1"/>
  <c r="O64" i="1"/>
  <c r="O56" i="1"/>
  <c r="O50" i="1"/>
  <c r="O54" i="1"/>
  <c r="O55" i="1"/>
  <c r="O57" i="1"/>
  <c r="O61" i="1"/>
  <c r="O33" i="1"/>
  <c r="O49" i="1"/>
  <c r="O59" i="1"/>
  <c r="O58" i="1"/>
  <c r="O52" i="1"/>
  <c r="O46" i="1"/>
  <c r="O63" i="1"/>
  <c r="O45" i="1"/>
  <c r="P52" i="1"/>
  <c r="P61" i="1"/>
  <c r="P33" i="1"/>
  <c r="P50" i="1"/>
  <c r="P48" i="1"/>
  <c r="P49" i="1"/>
  <c r="P56" i="1"/>
  <c r="P64" i="1"/>
  <c r="P53" i="1"/>
  <c r="P46" i="1"/>
  <c r="P57" i="1"/>
  <c r="P58" i="1"/>
  <c r="P55" i="1"/>
  <c r="P60" i="1"/>
  <c r="P51" i="1"/>
  <c r="P59" i="1"/>
  <c r="P47" i="1"/>
  <c r="P54" i="1"/>
  <c r="P63" i="1"/>
  <c r="P45" i="1"/>
  <c r="Q59" i="1"/>
  <c r="Q56" i="1"/>
  <c r="Q61" i="1"/>
  <c r="Q49" i="1"/>
  <c r="Q53" i="1"/>
  <c r="Q46" i="1"/>
  <c r="Q52" i="1"/>
  <c r="Q58" i="1"/>
  <c r="Q50" i="1"/>
  <c r="Q54" i="1"/>
  <c r="Q55" i="1"/>
  <c r="Q57" i="1"/>
  <c r="Q64" i="1"/>
  <c r="Q33" i="1"/>
  <c r="Q51" i="1"/>
  <c r="Q48" i="1"/>
  <c r="Q60" i="1"/>
  <c r="Q47" i="1"/>
  <c r="Q45" i="1"/>
  <c r="Q63" i="1"/>
  <c r="AE24" i="1"/>
  <c r="AE23" i="1"/>
  <c r="Q62" i="1" l="1"/>
  <c r="P62" i="1"/>
  <c r="O62" i="1"/>
  <c r="N62" i="1"/>
  <c r="AE63" i="1" l="1"/>
  <c r="AE54" i="1"/>
  <c r="AE48" i="1"/>
  <c r="AE64" i="1"/>
  <c r="AE51" i="1"/>
  <c r="AE59" i="1"/>
  <c r="AE52" i="1"/>
  <c r="AE50" i="1"/>
  <c r="AE47" i="1"/>
  <c r="AE45" i="1"/>
  <c r="AE61" i="1"/>
  <c r="AE58" i="1"/>
  <c r="AE60" i="1"/>
  <c r="AE53" i="1"/>
  <c r="AE49" i="1"/>
  <c r="AE55" i="1"/>
  <c r="AE57" i="1"/>
  <c r="AE56" i="1"/>
  <c r="AE46" i="1"/>
  <c r="AE62" i="1" l="1"/>
</calcChain>
</file>

<file path=xl/comments1.xml><?xml version="1.0" encoding="utf-8"?>
<comments xmlns="http://schemas.openxmlformats.org/spreadsheetml/2006/main">
  <authors>
    <author>Kelly Brown</author>
  </authors>
  <commentList>
    <comment ref="L8" authorId="0" shapeId="0">
      <text>
        <r>
          <rPr>
            <b/>
            <sz val="9"/>
            <color indexed="81"/>
            <rFont val="Tahoma"/>
            <family val="2"/>
          </rPr>
          <t>Kelly Brown:</t>
        </r>
        <r>
          <rPr>
            <sz val="9"/>
            <color indexed="81"/>
            <rFont val="Tahoma"/>
            <family val="2"/>
          </rPr>
          <t xml:space="preserve">
In Leon's County Transfer Reports this appears as $46k.  That is an ERR, was miscoded as BOF when it was really DSL.  </t>
        </r>
      </text>
    </comment>
  </commentList>
</comments>
</file>

<file path=xl/sharedStrings.xml><?xml version="1.0" encoding="utf-8"?>
<sst xmlns="http://schemas.openxmlformats.org/spreadsheetml/2006/main" count="645" uniqueCount="162">
  <si>
    <t>Distribution of Revenues From Sale of Forest Products from Board of Forestry Manged Forest Lands</t>
  </si>
  <si>
    <t>COUNTY</t>
  </si>
  <si>
    <t>Fiscal Year</t>
  </si>
  <si>
    <t xml:space="preserve"> </t>
  </si>
  <si>
    <t>*2008</t>
  </si>
  <si>
    <t>*2009</t>
  </si>
  <si>
    <t>*2010</t>
  </si>
  <si>
    <t>10 Yr TOTAL</t>
  </si>
  <si>
    <t>10 Year Avg</t>
  </si>
  <si>
    <t>5 Year Avg</t>
  </si>
  <si>
    <t>BENTON</t>
  </si>
  <si>
    <t>CLACKAMAS</t>
  </si>
  <si>
    <t>CLATSOP</t>
  </si>
  <si>
    <t>COLUMBIA</t>
  </si>
  <si>
    <t>COOS</t>
  </si>
  <si>
    <t>CURRY</t>
  </si>
  <si>
    <t>DOUGLAS</t>
  </si>
  <si>
    <t>JACKSON</t>
  </si>
  <si>
    <t>JOSEPHINE</t>
  </si>
  <si>
    <t>KLAMATH</t>
  </si>
  <si>
    <t>LANE</t>
  </si>
  <si>
    <t>LINCOLN</t>
  </si>
  <si>
    <t>LINN</t>
  </si>
  <si>
    <t>MARION</t>
  </si>
  <si>
    <t>POLK</t>
  </si>
  <si>
    <t>TILLAMOOK</t>
  </si>
  <si>
    <t>WASHINGTON</t>
  </si>
  <si>
    <t>County Total</t>
  </si>
  <si>
    <t>ODF SHARE</t>
  </si>
  <si>
    <t>TOTAL BOF REVENUE</t>
  </si>
  <si>
    <t>* FY08, 09 &amp; 10 includes capital improvement project work credits distributed to the counties.</t>
  </si>
  <si>
    <t>These are percentages of the county transfer from the BOF total</t>
  </si>
  <si>
    <t>PERCENTAGE OF BOF REVENUE</t>
  </si>
  <si>
    <t xml:space="preserve">This table shows the amount of revenue collected per fiscal year to be sent to the counties. </t>
  </si>
  <si>
    <t xml:space="preserve">The revenue collected in April, May and June of each year isn't sent to the counties until July, so this crosses fiscal years.  </t>
  </si>
  <si>
    <t>In this spreadsheet we count that revenue in the fiscal year total.</t>
  </si>
  <si>
    <t>FDF Fund Balance Report:</t>
  </si>
  <si>
    <t>History brio county</t>
  </si>
  <si>
    <t>less above/difference.</t>
  </si>
  <si>
    <t>Non-distributable Revenue</t>
  </si>
  <si>
    <t>Difference after reducing by non-distributable</t>
  </si>
  <si>
    <t>Fund Balance difference detail</t>
  </si>
  <si>
    <t>-10,115 Cty AR</t>
  </si>
  <si>
    <t>Fund Bal Rev minus above</t>
  </si>
  <si>
    <t>Fund Bal County minus above</t>
  </si>
  <si>
    <t>Estim. ODF SHARE</t>
  </si>
  <si>
    <t>TOTAL Estim. Net BOF REVENUE</t>
  </si>
  <si>
    <t>County</t>
  </si>
  <si>
    <t>5-year Avg</t>
  </si>
  <si>
    <t>10-year Avg</t>
  </si>
  <si>
    <t>Benton</t>
  </si>
  <si>
    <t>Clackamas</t>
  </si>
  <si>
    <t>Clatsop</t>
  </si>
  <si>
    <t>Columbia</t>
  </si>
  <si>
    <t>Coos</t>
  </si>
  <si>
    <t>Douglas</t>
  </si>
  <si>
    <t>Josephine</t>
  </si>
  <si>
    <t>Klamath</t>
  </si>
  <si>
    <t>Lane</t>
  </si>
  <si>
    <t>Lincoln</t>
  </si>
  <si>
    <t>Linn</t>
  </si>
  <si>
    <t>Marion</t>
  </si>
  <si>
    <t>Polk</t>
  </si>
  <si>
    <t>Tillamook</t>
  </si>
  <si>
    <t>Washington</t>
  </si>
  <si>
    <t xml:space="preserve">Totals </t>
  </si>
  <si>
    <t>County Transfers as published in previous Annual Reports:</t>
  </si>
  <si>
    <t>Link to county transfers as posted on the web by finance (Leon)</t>
  </si>
  <si>
    <t>http://www.oregon.gov/odf/Pages/state_forests/state_forests.aspx</t>
  </si>
  <si>
    <t>ACTUALS!!!</t>
  </si>
  <si>
    <t>TOTALS AS POSTED ON THE WEB</t>
  </si>
  <si>
    <t>FY16</t>
  </si>
  <si>
    <t>1st Qtr Transfer Amt</t>
  </si>
  <si>
    <t>2nd Qtr Transfer Amt</t>
  </si>
  <si>
    <t>3rd Qtr Transfer Amt</t>
  </si>
  <si>
    <t>4th Qtr Transfer Amt</t>
  </si>
  <si>
    <t>TOTAL FY16 TRANSFER</t>
  </si>
  <si>
    <t>TOTAL FY16 ACTUAL TRANSFER AMT</t>
  </si>
  <si>
    <t>July 2015 - Sept 2015</t>
  </si>
  <si>
    <t>Oct 2015 - Dec 2015</t>
  </si>
  <si>
    <t>Jan 2016 - March 2016</t>
  </si>
  <si>
    <t>Apr 2016 - June2016</t>
  </si>
  <si>
    <t>JULY 2015 - JUNE 2016</t>
  </si>
  <si>
    <t>JULY 2014 - JUNE 2015</t>
  </si>
  <si>
    <t>adj</t>
  </si>
  <si>
    <t>Gilchrist/Klamath</t>
  </si>
  <si>
    <t>These amounts reflect the amount of money actually transferred to each County. Based on Finance Spreadsheet "CountyPMT2015FY" From Leon Nerple</t>
  </si>
  <si>
    <t>FY15</t>
  </si>
  <si>
    <t>TOTAL FY15 TRANSFER</t>
  </si>
  <si>
    <t>July 2014 - Sept 2014</t>
  </si>
  <si>
    <t>Oct 2014 - Dec 2014</t>
  </si>
  <si>
    <t>Jan 2015 - March 2015</t>
  </si>
  <si>
    <t>Apr 2015 - June2015</t>
  </si>
  <si>
    <t>FY14</t>
  </si>
  <si>
    <t>TOTAL FY14 TRANSFER</t>
  </si>
  <si>
    <t>July 2013 - Sept 2013</t>
  </si>
  <si>
    <t>Oct 2013 - Dec 2013</t>
  </si>
  <si>
    <t>Jan 2014 - March 2014</t>
  </si>
  <si>
    <t>Apr 2014 - June 2014</t>
  </si>
  <si>
    <t>JULY 2013 - JUNE 2014</t>
  </si>
  <si>
    <t>FY13</t>
  </si>
  <si>
    <t>TOTAL FY13 TRANSFER</t>
  </si>
  <si>
    <t>July 2012 - Sept 2012</t>
  </si>
  <si>
    <t>Oct 2012 - Dec 2012</t>
  </si>
  <si>
    <t>Jan 2013 - March 2013</t>
  </si>
  <si>
    <t>Apr 2013 - June 2013</t>
  </si>
  <si>
    <t>JULY 2012 - JUNE 2013</t>
  </si>
  <si>
    <t>FY12</t>
  </si>
  <si>
    <t>TOTAL FY12 TRANSFER</t>
  </si>
  <si>
    <t xml:space="preserve">July 2011 - Sept 2011 </t>
  </si>
  <si>
    <t>Oct 2011 - Dec 2011</t>
  </si>
  <si>
    <t>Jan 2012 - March 2012</t>
  </si>
  <si>
    <t>Apr 2012 - June 2012</t>
  </si>
  <si>
    <t>JULY 2011 - JUNE 2012</t>
  </si>
  <si>
    <t>FY11</t>
  </si>
  <si>
    <t>TOTAL FY11 TRANSFER</t>
  </si>
  <si>
    <t xml:space="preserve">July 2010 - Sept 2010 </t>
  </si>
  <si>
    <t>Oct 2010 - Dec 2010</t>
  </si>
  <si>
    <t>Jan 2011 - March 2011</t>
  </si>
  <si>
    <t>Apr 2011  - June 2011</t>
  </si>
  <si>
    <t>JULY 2010 - JUNE 2011</t>
  </si>
  <si>
    <t>FY10</t>
  </si>
  <si>
    <t xml:space="preserve">July 2009 - Sept 2009 </t>
  </si>
  <si>
    <t>Oct 2009 - Dec 2009</t>
  </si>
  <si>
    <t>Jan 2010 - March 2010</t>
  </si>
  <si>
    <t>Apr 2010  - June 2010</t>
  </si>
  <si>
    <t>TOTALS MUST MATCH THE PUBLISHED ANNUAL REPORTS.</t>
  </si>
  <si>
    <t>ANNUAL REPORT TOTAL:</t>
  </si>
  <si>
    <t>ACTUAL:  TOTAL FY15 TRANSFER</t>
  </si>
  <si>
    <t>2014 &amp; 2015 Totals based on report from Finance "CountyPMTyyyyFY.xls" from Leon Nerple</t>
  </si>
  <si>
    <t>dblchk sb/zero</t>
  </si>
  <si>
    <t>Fiscal Years 1987 to 2015</t>
  </si>
  <si>
    <t>Gl Acct</t>
  </si>
  <si>
    <t>Vendor Name</t>
  </si>
  <si>
    <t>Proc Date</t>
  </si>
  <si>
    <t>Invoice Desc</t>
  </si>
  <si>
    <t>Sfms Trans Amt</t>
  </si>
  <si>
    <t>COUNTY OF BENTON</t>
  </si>
  <si>
    <t>TBR REV QTR END SEPT 2014</t>
  </si>
  <si>
    <t>TBR REV QTR END DEC 2014</t>
  </si>
  <si>
    <t>TBR REV QTR END MARCH 2015</t>
  </si>
  <si>
    <t>TBR REV QTR END JUNE 2015</t>
  </si>
  <si>
    <t>Total</t>
  </si>
  <si>
    <t>COUNTY OF CLACKAMAS</t>
  </si>
  <si>
    <t>COUNTY OF CLATSOP</t>
  </si>
  <si>
    <t>COUNTY OF COLUMBIA</t>
  </si>
  <si>
    <t>COUNTY OF COOS</t>
  </si>
  <si>
    <t>COUNTY OF DOUGLAS / COUNTY TREASURER</t>
  </si>
  <si>
    <t>COUNTY OF JOSEPHINE</t>
  </si>
  <si>
    <t>COUNTY OF KLAMATH</t>
  </si>
  <si>
    <t>COUNTY OF LANE</t>
  </si>
  <si>
    <t>COUNTY OF LINCOLN</t>
  </si>
  <si>
    <t>COUNTY OF LINN TREASURER</t>
  </si>
  <si>
    <t>COUNTY OF MARION</t>
  </si>
  <si>
    <t>COUNTY OF POLK</t>
  </si>
  <si>
    <t>COUNTY OF TILLAMOOK</t>
  </si>
  <si>
    <t>COUNTY OF WASHINGTON</t>
  </si>
  <si>
    <t>TBR REV QTR END SEPT. 2013</t>
  </si>
  <si>
    <t>TBR REV QTR END MARCH 2014</t>
  </si>
  <si>
    <t>TBR REV QTR END JUNE 2014</t>
  </si>
  <si>
    <t>TBR REV QTR END DECEMBER 2013</t>
  </si>
  <si>
    <t>This was an error and was miscoded as BOF but was really DSL.  This is ZEROED out for the annual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</si>
</sst>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0000"/>
      <name val="Calibri"/>
      <family val="2"/>
      <scheme val="minor"/>
    </font>
    <font>
      <u/>
      <sz val="11"/>
      <color theme="10"/>
      <name val="Calibri"/>
      <family val="2"/>
    </font>
    <font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0"/>
      <color theme="0" tint="-0.34998626667073579"/>
      <name val="Calibri"/>
      <family val="2"/>
      <scheme val="minor"/>
    </font>
    <font>
      <strike/>
      <u/>
      <sz val="10"/>
      <color theme="0" tint="-0.34998626667073579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b/>
      <strike/>
      <u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theme="7" tint="-0.499984740745262"/>
      </left>
      <right style="double">
        <color theme="7" tint="-0.499984740745262"/>
      </right>
      <top style="double">
        <color theme="7" tint="-0.499984740745262"/>
      </top>
      <bottom/>
      <diagonal/>
    </border>
    <border>
      <left style="double">
        <color theme="7" tint="-0.499984740745262"/>
      </left>
      <right style="double">
        <color theme="7" tint="-0.499984740745262"/>
      </right>
      <top style="double">
        <color theme="7" tint="-0.499984740745262"/>
      </top>
      <bottom style="double">
        <color theme="7" tint="-0.499984740745262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7" tint="-0.499984740745262"/>
      </top>
      <bottom style="double">
        <color theme="7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theme="7" tint="-0.499984740745262"/>
      </top>
      <bottom style="double">
        <color theme="7" tint="-0.499984740745262"/>
      </bottom>
      <diagonal/>
    </border>
    <border>
      <left style="medium">
        <color indexed="64"/>
      </left>
      <right style="double">
        <color theme="7" tint="-0.499984740745262"/>
      </right>
      <top style="double">
        <color theme="7" tint="-0.499984740745262"/>
      </top>
      <bottom style="double">
        <color theme="7" tint="-0.499984740745262"/>
      </bottom>
      <diagonal/>
    </border>
    <border>
      <left/>
      <right/>
      <top style="medium">
        <color indexed="64"/>
      </top>
      <bottom/>
      <diagonal/>
    </border>
    <border>
      <left style="double">
        <color theme="7" tint="-0.499984740745262"/>
      </left>
      <right/>
      <top style="double">
        <color theme="7" tint="-0.499984740745262"/>
      </top>
      <bottom style="double">
        <color theme="7" tint="-0.499984740745262"/>
      </bottom>
      <diagonal/>
    </border>
    <border>
      <left/>
      <right/>
      <top style="double">
        <color theme="7" tint="-0.499984740745262"/>
      </top>
      <bottom style="double">
        <color theme="7" tint="-0.499984740745262"/>
      </bottom>
      <diagonal/>
    </border>
    <border>
      <left/>
      <right style="double">
        <color theme="7" tint="-0.499984740745262"/>
      </right>
      <top style="double">
        <color theme="7" tint="-0.499984740745262"/>
      </top>
      <bottom style="double">
        <color theme="7" tint="-0.499984740745262"/>
      </bottom>
      <diagonal/>
    </border>
    <border>
      <left style="double">
        <color theme="7" tint="-0.499984740745262"/>
      </left>
      <right style="medium">
        <color indexed="64"/>
      </right>
      <top style="double">
        <color theme="7" tint="-0.499984740745262"/>
      </top>
      <bottom style="double">
        <color theme="7" tint="-0.499984740745262"/>
      </bottom>
      <diagonal/>
    </border>
    <border>
      <left style="medium">
        <color indexed="64"/>
      </left>
      <right/>
      <top style="double">
        <color theme="7" tint="-0.499984740745262"/>
      </top>
      <bottom style="double">
        <color theme="7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7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theme="7" tint="-0.499984740745262"/>
      </left>
      <right style="double">
        <color theme="7" tint="-0.499984740745262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theme="7" tint="-0.499984740745262"/>
      </left>
      <right style="double">
        <color theme="7" tint="-0.49998474074526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theme="7" tint="-0.499984740745262"/>
      </top>
      <bottom/>
      <diagonal/>
    </border>
    <border>
      <left style="double">
        <color theme="7" tint="-0.499984740745262"/>
      </left>
      <right style="double">
        <color theme="7" tint="-0.499984740745262"/>
      </right>
      <top/>
      <bottom style="double">
        <color theme="7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hair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 tint="0.499984740745262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164" fontId="17" fillId="0" borderId="0" applyNumberFormat="0" applyFill="0" applyBorder="0" applyAlignment="0" applyProtection="0">
      <alignment vertical="top"/>
      <protection locked="0"/>
    </xf>
  </cellStyleXfs>
  <cellXfs count="307">
    <xf numFmtId="0" fontId="0" fillId="0" borderId="0" xfId="0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/>
    <xf numFmtId="5" fontId="0" fillId="3" borderId="9" xfId="0" applyNumberFormat="1" applyFill="1" applyBorder="1"/>
    <xf numFmtId="5" fontId="0" fillId="3" borderId="10" xfId="0" applyNumberFormat="1" applyFill="1" applyBorder="1"/>
    <xf numFmtId="5" fontId="0" fillId="3" borderId="11" xfId="0" applyNumberFormat="1" applyFill="1" applyBorder="1"/>
    <xf numFmtId="5" fontId="4" fillId="4" borderId="9" xfId="0" applyNumberFormat="1" applyFont="1" applyFill="1" applyBorder="1"/>
    <xf numFmtId="0" fontId="4" fillId="3" borderId="14" xfId="0" applyFont="1" applyFill="1" applyBorder="1"/>
    <xf numFmtId="0" fontId="4" fillId="5" borderId="5" xfId="0" applyFont="1" applyFill="1" applyBorder="1"/>
    <xf numFmtId="5" fontId="0" fillId="5" borderId="15" xfId="0" applyNumberFormat="1" applyFill="1" applyBorder="1"/>
    <xf numFmtId="5" fontId="0" fillId="5" borderId="16" xfId="0" applyNumberFormat="1" applyFill="1" applyBorder="1"/>
    <xf numFmtId="5" fontId="0" fillId="5" borderId="17" xfId="0" applyNumberFormat="1" applyFill="1" applyBorder="1"/>
    <xf numFmtId="5" fontId="4" fillId="5" borderId="15" xfId="0" applyNumberFormat="1" applyFont="1" applyFill="1" applyBorder="1"/>
    <xf numFmtId="0" fontId="4" fillId="5" borderId="14" xfId="0" applyFont="1" applyFill="1" applyBorder="1"/>
    <xf numFmtId="5" fontId="0" fillId="3" borderId="15" xfId="0" applyNumberFormat="1" applyFill="1" applyBorder="1"/>
    <xf numFmtId="5" fontId="0" fillId="3" borderId="16" xfId="0" applyNumberFormat="1" applyFill="1" applyBorder="1"/>
    <xf numFmtId="5" fontId="0" fillId="3" borderId="17" xfId="0" applyNumberFormat="1" applyFill="1" applyBorder="1"/>
    <xf numFmtId="5" fontId="4" fillId="4" borderId="15" xfId="0" applyNumberFormat="1" applyFont="1" applyFill="1" applyBorder="1"/>
    <xf numFmtId="0" fontId="4" fillId="0" borderId="5" xfId="0" applyFont="1" applyBorder="1"/>
    <xf numFmtId="5" fontId="0" fillId="0" borderId="15" xfId="0" applyNumberFormat="1" applyBorder="1"/>
    <xf numFmtId="5" fontId="0" fillId="0" borderId="16" xfId="0" applyNumberFormat="1" applyBorder="1"/>
    <xf numFmtId="5" fontId="0" fillId="0" borderId="17" xfId="0" applyNumberFormat="1" applyBorder="1"/>
    <xf numFmtId="5" fontId="4" fillId="0" borderId="15" xfId="0" applyNumberFormat="1" applyFont="1" applyBorder="1"/>
    <xf numFmtId="0" fontId="4" fillId="0" borderId="14" xfId="0" applyFont="1" applyBorder="1"/>
    <xf numFmtId="5" fontId="0" fillId="3" borderId="18" xfId="0" applyNumberFormat="1" applyFill="1" applyBorder="1"/>
    <xf numFmtId="0" fontId="6" fillId="0" borderId="5" xfId="0" applyFont="1" applyBorder="1"/>
    <xf numFmtId="5" fontId="6" fillId="0" borderId="19" xfId="0" applyNumberFormat="1" applyFont="1" applyBorder="1"/>
    <xf numFmtId="5" fontId="6" fillId="0" borderId="20" xfId="0" applyNumberFormat="1" applyFont="1" applyBorder="1"/>
    <xf numFmtId="5" fontId="6" fillId="0" borderId="21" xfId="0" applyNumberFormat="1" applyFont="1" applyBorder="1"/>
    <xf numFmtId="0" fontId="0" fillId="0" borderId="0" xfId="0" applyFont="1"/>
    <xf numFmtId="0" fontId="8" fillId="0" borderId="5" xfId="0" applyFont="1" applyBorder="1"/>
    <xf numFmtId="5" fontId="0" fillId="0" borderId="0" xfId="0" applyNumberFormat="1"/>
    <xf numFmtId="5" fontId="0" fillId="0" borderId="25" xfId="0" applyNumberFormat="1" applyBorder="1"/>
    <xf numFmtId="0" fontId="0" fillId="0" borderId="0" xfId="0" applyBorder="1"/>
    <xf numFmtId="7" fontId="0" fillId="0" borderId="0" xfId="0" applyNumberFormat="1" applyBorder="1"/>
    <xf numFmtId="5" fontId="0" fillId="0" borderId="0" xfId="0" applyNumberFormat="1" applyBorder="1"/>
    <xf numFmtId="7" fontId="0" fillId="0" borderId="0" xfId="0" applyNumberFormat="1"/>
    <xf numFmtId="0" fontId="0" fillId="0" borderId="13" xfId="0" applyBorder="1"/>
    <xf numFmtId="7" fontId="9" fillId="0" borderId="27" xfId="0" applyNumberFormat="1" applyFont="1" applyBorder="1" applyAlignment="1"/>
    <xf numFmtId="7" fontId="9" fillId="0" borderId="28" xfId="0" applyNumberFormat="1" applyFont="1" applyBorder="1" applyAlignment="1"/>
    <xf numFmtId="7" fontId="9" fillId="0" borderId="29" xfId="0" applyNumberFormat="1" applyFont="1" applyBorder="1" applyAlignment="1"/>
    <xf numFmtId="0" fontId="3" fillId="0" borderId="30" xfId="0" applyFont="1" applyBorder="1"/>
    <xf numFmtId="0" fontId="3" fillId="0" borderId="22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0" fillId="0" borderId="12" xfId="0" applyBorder="1"/>
    <xf numFmtId="10" fontId="0" fillId="0" borderId="34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0" xfId="0" applyNumberFormat="1"/>
    <xf numFmtId="0" fontId="0" fillId="0" borderId="38" xfId="0" applyBorder="1"/>
    <xf numFmtId="10" fontId="0" fillId="0" borderId="39" xfId="1" applyNumberFormat="1" applyFont="1" applyBorder="1"/>
    <xf numFmtId="0" fontId="0" fillId="0" borderId="40" xfId="0" applyBorder="1"/>
    <xf numFmtId="10" fontId="0" fillId="0" borderId="41" xfId="1" applyNumberFormat="1" applyFont="1" applyBorder="1"/>
    <xf numFmtId="10" fontId="0" fillId="0" borderId="4" xfId="1" applyNumberFormat="1" applyFont="1" applyBorder="1"/>
    <xf numFmtId="10" fontId="0" fillId="0" borderId="42" xfId="0" applyNumberFormat="1" applyBorder="1"/>
    <xf numFmtId="10" fontId="0" fillId="0" borderId="13" xfId="0" applyNumberFormat="1" applyBorder="1"/>
    <xf numFmtId="10" fontId="0" fillId="0" borderId="27" xfId="0" applyNumberFormat="1" applyBorder="1"/>
    <xf numFmtId="0" fontId="6" fillId="0" borderId="0" xfId="0" applyFont="1" applyBorder="1"/>
    <xf numFmtId="10" fontId="0" fillId="0" borderId="13" xfId="1" applyNumberFormat="1" applyFont="1" applyBorder="1"/>
    <xf numFmtId="0" fontId="0" fillId="0" borderId="43" xfId="0" applyBorder="1"/>
    <xf numFmtId="10" fontId="0" fillId="0" borderId="44" xfId="1" applyNumberFormat="1" applyFont="1" applyBorder="1"/>
    <xf numFmtId="10" fontId="0" fillId="0" borderId="45" xfId="1" applyNumberFormat="1" applyFont="1" applyBorder="1"/>
    <xf numFmtId="10" fontId="0" fillId="0" borderId="33" xfId="0" applyNumberFormat="1" applyBorder="1"/>
    <xf numFmtId="0" fontId="5" fillId="2" borderId="32" xfId="0" applyFont="1" applyFill="1" applyBorder="1" applyAlignment="1">
      <alignment horizontal="center"/>
    </xf>
    <xf numFmtId="0" fontId="0" fillId="0" borderId="23" xfId="0" applyBorder="1"/>
    <xf numFmtId="0" fontId="3" fillId="0" borderId="23" xfId="0" applyFont="1" applyBorder="1" applyAlignment="1">
      <alignment horizontal="center"/>
    </xf>
    <xf numFmtId="5" fontId="0" fillId="0" borderId="27" xfId="0" applyNumberFormat="1" applyBorder="1"/>
    <xf numFmtId="0" fontId="4" fillId="0" borderId="46" xfId="0" applyNumberFormat="1" applyFont="1" applyBorder="1" applyAlignment="1">
      <alignment horizontal="center"/>
    </xf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7" fillId="6" borderId="5" xfId="0" applyFont="1" applyFill="1" applyBorder="1"/>
    <xf numFmtId="7" fontId="0" fillId="6" borderId="0" xfId="0" applyNumberFormat="1" applyFill="1" applyBorder="1"/>
    <xf numFmtId="0" fontId="6" fillId="6" borderId="5" xfId="0" applyFont="1" applyFill="1" applyBorder="1"/>
    <xf numFmtId="40" fontId="0" fillId="6" borderId="0" xfId="0" applyNumberFormat="1" applyFill="1" applyBorder="1"/>
    <xf numFmtId="40" fontId="0" fillId="0" borderId="0" xfId="0" applyNumberFormat="1" applyBorder="1"/>
    <xf numFmtId="0" fontId="0" fillId="7" borderId="0" xfId="0" applyFill="1" applyBorder="1"/>
    <xf numFmtId="7" fontId="0" fillId="7" borderId="0" xfId="0" applyNumberFormat="1" applyFill="1" applyBorder="1"/>
    <xf numFmtId="40" fontId="0" fillId="7" borderId="0" xfId="0" applyNumberFormat="1" applyFill="1" applyBorder="1"/>
    <xf numFmtId="0" fontId="0" fillId="8" borderId="0" xfId="0" applyFill="1" applyBorder="1"/>
    <xf numFmtId="7" fontId="0" fillId="8" borderId="0" xfId="0" applyNumberFormat="1" applyFill="1" applyBorder="1"/>
    <xf numFmtId="40" fontId="0" fillId="8" borderId="0" xfId="0" applyNumberFormat="1" applyFill="1" applyBorder="1"/>
    <xf numFmtId="40" fontId="0" fillId="0" borderId="0" xfId="0" quotePrefix="1" applyNumberFormat="1" applyBorder="1"/>
    <xf numFmtId="5" fontId="6" fillId="0" borderId="49" xfId="0" applyNumberFormat="1" applyFont="1" applyBorder="1"/>
    <xf numFmtId="5" fontId="6" fillId="0" borderId="50" xfId="0" applyNumberFormat="1" applyFont="1" applyBorder="1"/>
    <xf numFmtId="10" fontId="0" fillId="0" borderId="0" xfId="0" applyNumberFormat="1" applyBorder="1"/>
    <xf numFmtId="0" fontId="8" fillId="0" borderId="0" xfId="0" applyFont="1" applyBorder="1"/>
    <xf numFmtId="5" fontId="0" fillId="3" borderId="51" xfId="0" applyNumberFormat="1" applyFill="1" applyBorder="1"/>
    <xf numFmtId="5" fontId="0" fillId="5" borderId="18" xfId="0" applyNumberFormat="1" applyFill="1" applyBorder="1"/>
    <xf numFmtId="5" fontId="0" fillId="0" borderId="18" xfId="0" applyNumberFormat="1" applyBorder="1"/>
    <xf numFmtId="0" fontId="4" fillId="0" borderId="52" xfId="0" applyNumberFormat="1" applyFont="1" applyBorder="1" applyAlignment="1">
      <alignment horizontal="center"/>
    </xf>
    <xf numFmtId="5" fontId="0" fillId="0" borderId="0" xfId="0" applyNumberFormat="1" applyFill="1" applyBorder="1"/>
    <xf numFmtId="0" fontId="0" fillId="0" borderId="0" xfId="0" applyFill="1"/>
    <xf numFmtId="6" fontId="11" fillId="3" borderId="11" xfId="3" applyNumberFormat="1" applyFont="1" applyFill="1" applyBorder="1" applyAlignment="1"/>
    <xf numFmtId="6" fontId="11" fillId="5" borderId="17" xfId="3" applyNumberFormat="1" applyFont="1" applyFill="1" applyBorder="1" applyAlignment="1"/>
    <xf numFmtId="6" fontId="11" fillId="3" borderId="17" xfId="3" applyNumberFormat="1" applyFont="1" applyFill="1" applyBorder="1"/>
    <xf numFmtId="6" fontId="11" fillId="5" borderId="17" xfId="3" applyNumberFormat="1" applyFont="1" applyFill="1" applyBorder="1"/>
    <xf numFmtId="5" fontId="0" fillId="0" borderId="17" xfId="0" applyNumberFormat="1" applyFont="1" applyBorder="1"/>
    <xf numFmtId="5" fontId="0" fillId="3" borderId="17" xfId="0" applyNumberFormat="1" applyFont="1" applyFill="1" applyBorder="1"/>
    <xf numFmtId="5" fontId="6" fillId="0" borderId="53" xfId="0" applyNumberFormat="1" applyFont="1" applyBorder="1"/>
    <xf numFmtId="6" fontId="11" fillId="3" borderId="10" xfId="3" applyNumberFormat="1" applyFont="1" applyFill="1" applyBorder="1" applyAlignment="1"/>
    <xf numFmtId="6" fontId="11" fillId="5" borderId="16" xfId="3" applyNumberFormat="1" applyFont="1" applyFill="1" applyBorder="1" applyAlignment="1"/>
    <xf numFmtId="6" fontId="11" fillId="3" borderId="16" xfId="3" applyNumberFormat="1" applyFont="1" applyFill="1" applyBorder="1"/>
    <xf numFmtId="6" fontId="11" fillId="5" borderId="16" xfId="3" applyNumberFormat="1" applyFont="1" applyFill="1" applyBorder="1"/>
    <xf numFmtId="5" fontId="0" fillId="0" borderId="16" xfId="0" applyNumberFormat="1" applyFont="1" applyBorder="1"/>
    <xf numFmtId="5" fontId="0" fillId="3" borderId="16" xfId="0" applyNumberFormat="1" applyFont="1" applyFill="1" applyBorder="1"/>
    <xf numFmtId="7" fontId="3" fillId="0" borderId="2" xfId="0" applyNumberFormat="1" applyFont="1" applyBorder="1" applyAlignment="1">
      <alignment horizontal="center"/>
    </xf>
    <xf numFmtId="7" fontId="3" fillId="0" borderId="26" xfId="0" applyNumberFormat="1" applyFont="1" applyBorder="1" applyAlignment="1">
      <alignment horizontal="center"/>
    </xf>
    <xf numFmtId="0" fontId="7" fillId="6" borderId="0" xfId="0" applyFont="1" applyFill="1" applyBorder="1"/>
    <xf numFmtId="0" fontId="6" fillId="6" borderId="0" xfId="0" applyFont="1" applyFill="1" applyBorder="1"/>
    <xf numFmtId="7" fontId="0" fillId="3" borderId="10" xfId="0" applyNumberFormat="1" applyFill="1" applyBorder="1"/>
    <xf numFmtId="7" fontId="0" fillId="5" borderId="16" xfId="0" applyNumberFormat="1" applyFill="1" applyBorder="1"/>
    <xf numFmtId="7" fontId="0" fillId="3" borderId="16" xfId="0" applyNumberFormat="1" applyFill="1" applyBorder="1"/>
    <xf numFmtId="7" fontId="0" fillId="0" borderId="16" xfId="0" applyNumberFormat="1" applyBorder="1"/>
    <xf numFmtId="5" fontId="4" fillId="0" borderId="19" xfId="0" applyNumberFormat="1" applyFont="1" applyBorder="1"/>
    <xf numFmtId="0" fontId="0" fillId="5" borderId="0" xfId="0" applyFill="1"/>
    <xf numFmtId="0" fontId="14" fillId="10" borderId="54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10" borderId="55" xfId="0" applyFont="1" applyFill="1" applyBorder="1" applyAlignment="1">
      <alignment horizontal="center"/>
    </xf>
    <xf numFmtId="0" fontId="12" fillId="11" borderId="56" xfId="0" applyFont="1" applyFill="1" applyBorder="1" applyAlignment="1">
      <alignment horizontal="center"/>
    </xf>
    <xf numFmtId="0" fontId="12" fillId="11" borderId="57" xfId="0" applyFont="1" applyFill="1" applyBorder="1" applyAlignment="1">
      <alignment horizontal="center"/>
    </xf>
    <xf numFmtId="0" fontId="4" fillId="0" borderId="58" xfId="4" applyFont="1" applyBorder="1" applyAlignment="1">
      <alignment horizontal="right"/>
    </xf>
    <xf numFmtId="5" fontId="10" fillId="0" borderId="59" xfId="5" applyNumberFormat="1" applyFont="1" applyBorder="1"/>
    <xf numFmtId="5" fontId="4" fillId="0" borderId="60" xfId="5" applyNumberFormat="1" applyFont="1" applyBorder="1"/>
    <xf numFmtId="5" fontId="10" fillId="0" borderId="61" xfId="5" applyNumberFormat="1" applyFont="1" applyBorder="1"/>
    <xf numFmtId="0" fontId="4" fillId="0" borderId="62" xfId="4" applyFont="1" applyBorder="1" applyAlignment="1">
      <alignment horizontal="right"/>
    </xf>
    <xf numFmtId="5" fontId="10" fillId="0" borderId="63" xfId="5" applyNumberFormat="1" applyFont="1" applyBorder="1"/>
    <xf numFmtId="5" fontId="4" fillId="0" borderId="64" xfId="5" applyNumberFormat="1" applyFont="1" applyBorder="1"/>
    <xf numFmtId="0" fontId="4" fillId="0" borderId="51" xfId="4" applyFont="1" applyBorder="1" applyAlignment="1">
      <alignment horizontal="right"/>
    </xf>
    <xf numFmtId="5" fontId="10" fillId="0" borderId="10" xfId="5" applyNumberFormat="1" applyFont="1" applyBorder="1"/>
    <xf numFmtId="5" fontId="4" fillId="0" borderId="65" xfId="5" applyNumberFormat="1" applyFont="1" applyBorder="1"/>
    <xf numFmtId="0" fontId="15" fillId="12" borderId="66" xfId="4" applyFont="1" applyFill="1" applyBorder="1" applyAlignment="1">
      <alignment horizontal="right" vertical="center"/>
    </xf>
    <xf numFmtId="5" fontId="12" fillId="12" borderId="55" xfId="0" applyNumberFormat="1" applyFont="1" applyFill="1" applyBorder="1" applyAlignment="1">
      <alignment horizontal="center" vertical="center"/>
    </xf>
    <xf numFmtId="5" fontId="12" fillId="11" borderId="55" xfId="0" applyNumberFormat="1" applyFont="1" applyFill="1" applyBorder="1" applyAlignment="1">
      <alignment horizontal="center" vertical="center"/>
    </xf>
    <xf numFmtId="5" fontId="0" fillId="5" borderId="0" xfId="0" applyNumberFormat="1" applyFill="1"/>
    <xf numFmtId="164" fontId="0" fillId="5" borderId="0" xfId="0" applyNumberFormat="1" applyFill="1"/>
    <xf numFmtId="164" fontId="7" fillId="5" borderId="0" xfId="0" applyNumberFormat="1" applyFont="1" applyFill="1" applyAlignment="1"/>
    <xf numFmtId="164" fontId="17" fillId="5" borderId="0" xfId="6" applyNumberFormat="1" applyFill="1" applyAlignment="1" applyProtection="1"/>
    <xf numFmtId="164" fontId="7" fillId="5" borderId="0" xfId="0" applyNumberFormat="1" applyFont="1" applyFill="1" applyAlignment="1">
      <alignment horizontal="center"/>
    </xf>
    <xf numFmtId="164" fontId="14" fillId="13" borderId="0" xfId="0" applyNumberFormat="1" applyFont="1" applyFill="1" applyAlignment="1">
      <alignment horizontal="center"/>
    </xf>
    <xf numFmtId="164" fontId="17" fillId="5" borderId="0" xfId="6" applyFill="1" applyAlignment="1" applyProtection="1"/>
    <xf numFmtId="164" fontId="18" fillId="5" borderId="0" xfId="0" applyNumberFormat="1" applyFont="1" applyFill="1" applyAlignment="1">
      <alignment horizontal="center"/>
    </xf>
    <xf numFmtId="164" fontId="20" fillId="5" borderId="37" xfId="0" applyNumberFormat="1" applyFont="1" applyFill="1" applyBorder="1"/>
    <xf numFmtId="164" fontId="7" fillId="5" borderId="67" xfId="0" applyNumberFormat="1" applyFont="1" applyFill="1" applyBorder="1" applyAlignment="1">
      <alignment horizontal="center" wrapText="1"/>
    </xf>
    <xf numFmtId="164" fontId="7" fillId="5" borderId="68" xfId="0" applyNumberFormat="1" applyFont="1" applyFill="1" applyBorder="1" applyAlignment="1">
      <alignment horizontal="center" wrapText="1"/>
    </xf>
    <xf numFmtId="164" fontId="8" fillId="5" borderId="69" xfId="0" applyNumberFormat="1" applyFont="1" applyFill="1" applyBorder="1" applyAlignment="1">
      <alignment horizontal="center" wrapText="1"/>
    </xf>
    <xf numFmtId="164" fontId="7" fillId="5" borderId="0" xfId="0" applyNumberFormat="1" applyFont="1" applyFill="1" applyAlignment="1">
      <alignment horizontal="center" wrapText="1"/>
    </xf>
    <xf numFmtId="164" fontId="7" fillId="5" borderId="70" xfId="0" applyNumberFormat="1" applyFont="1" applyFill="1" applyBorder="1" applyAlignment="1">
      <alignment horizontal="center"/>
    </xf>
    <xf numFmtId="14" fontId="11" fillId="5" borderId="71" xfId="0" applyNumberFormat="1" applyFont="1" applyFill="1" applyBorder="1" applyAlignment="1">
      <alignment horizontal="center"/>
    </xf>
    <xf numFmtId="14" fontId="11" fillId="5" borderId="72" xfId="0" applyNumberFormat="1" applyFont="1" applyFill="1" applyBorder="1" applyAlignment="1">
      <alignment horizontal="center"/>
    </xf>
    <xf numFmtId="14" fontId="8" fillId="5" borderId="73" xfId="0" applyNumberFormat="1" applyFont="1" applyFill="1" applyBorder="1" applyAlignment="1">
      <alignment horizontal="center"/>
    </xf>
    <xf numFmtId="14" fontId="11" fillId="5" borderId="0" xfId="0" applyNumberFormat="1" applyFont="1" applyFill="1" applyAlignment="1">
      <alignment horizontal="center"/>
    </xf>
    <xf numFmtId="164" fontId="21" fillId="5" borderId="0" xfId="0" applyNumberFormat="1" applyFont="1" applyFill="1" applyAlignment="1">
      <alignment horizontal="center"/>
    </xf>
    <xf numFmtId="164" fontId="0" fillId="5" borderId="74" xfId="0" applyNumberFormat="1" applyFill="1" applyBorder="1" applyAlignment="1">
      <alignment horizontal="right"/>
    </xf>
    <xf numFmtId="6" fontId="1" fillId="5" borderId="75" xfId="3" applyNumberFormat="1" applyFont="1" applyFill="1" applyBorder="1" applyAlignment="1"/>
    <xf numFmtId="6" fontId="1" fillId="5" borderId="76" xfId="3" applyNumberFormat="1" applyFont="1" applyFill="1" applyBorder="1" applyAlignment="1"/>
    <xf numFmtId="6" fontId="8" fillId="5" borderId="77" xfId="3" applyNumberFormat="1" applyFont="1" applyFill="1" applyBorder="1" applyAlignment="1"/>
    <xf numFmtId="6" fontId="7" fillId="5" borderId="77" xfId="3" applyNumberFormat="1" applyFont="1" applyFill="1" applyBorder="1" applyAlignment="1"/>
    <xf numFmtId="6" fontId="21" fillId="5" borderId="78" xfId="3" applyNumberFormat="1" applyFont="1" applyFill="1" applyBorder="1" applyAlignment="1"/>
    <xf numFmtId="164" fontId="0" fillId="5" borderId="79" xfId="0" applyNumberFormat="1" applyFill="1" applyBorder="1" applyAlignment="1">
      <alignment horizontal="right"/>
    </xf>
    <xf numFmtId="6" fontId="1" fillId="5" borderId="80" xfId="3" applyNumberFormat="1" applyFont="1" applyFill="1" applyBorder="1" applyAlignment="1"/>
    <xf numFmtId="6" fontId="1" fillId="5" borderId="81" xfId="3" applyNumberFormat="1" applyFont="1" applyFill="1" applyBorder="1" applyAlignment="1"/>
    <xf numFmtId="6" fontId="8" fillId="5" borderId="82" xfId="3" applyNumberFormat="1" applyFont="1" applyFill="1" applyBorder="1" applyAlignment="1"/>
    <xf numFmtId="6" fontId="7" fillId="5" borderId="82" xfId="3" applyNumberFormat="1" applyFont="1" applyFill="1" applyBorder="1" applyAlignment="1"/>
    <xf numFmtId="6" fontId="21" fillId="5" borderId="83" xfId="3" applyNumberFormat="1" applyFont="1" applyFill="1" applyBorder="1" applyAlignment="1"/>
    <xf numFmtId="6" fontId="1" fillId="5" borderId="80" xfId="3" applyNumberFormat="1" applyFont="1" applyFill="1" applyBorder="1"/>
    <xf numFmtId="6" fontId="1" fillId="5" borderId="81" xfId="3" applyNumberFormat="1" applyFont="1" applyFill="1" applyBorder="1"/>
    <xf numFmtId="6" fontId="8" fillId="5" borderId="82" xfId="3" applyNumberFormat="1" applyFont="1" applyFill="1" applyBorder="1"/>
    <xf numFmtId="6" fontId="7" fillId="5" borderId="82" xfId="3" applyNumberFormat="1" applyFont="1" applyFill="1" applyBorder="1"/>
    <xf numFmtId="164" fontId="0" fillId="5" borderId="84" xfId="0" applyNumberFormat="1" applyFill="1" applyBorder="1" applyAlignment="1">
      <alignment horizontal="right"/>
    </xf>
    <xf numFmtId="6" fontId="22" fillId="5" borderId="85" xfId="3" applyNumberFormat="1" applyFont="1" applyFill="1" applyBorder="1"/>
    <xf numFmtId="6" fontId="22" fillId="5" borderId="86" xfId="3" applyNumberFormat="1" applyFont="1" applyFill="1" applyBorder="1"/>
    <xf numFmtId="6" fontId="23" fillId="5" borderId="87" xfId="3" applyNumberFormat="1" applyFont="1" applyFill="1" applyBorder="1"/>
    <xf numFmtId="6" fontId="21" fillId="5" borderId="88" xfId="3" applyNumberFormat="1" applyFont="1" applyFill="1" applyBorder="1" applyAlignment="1"/>
    <xf numFmtId="6" fontId="7" fillId="0" borderId="57" xfId="3" applyNumberFormat="1" applyFont="1" applyFill="1" applyBorder="1" applyAlignment="1">
      <alignment vertical="center"/>
    </xf>
    <xf numFmtId="6" fontId="7" fillId="14" borderId="10" xfId="3" applyNumberFormat="1" applyFont="1" applyFill="1" applyBorder="1" applyAlignment="1">
      <alignment vertical="center"/>
    </xf>
    <xf numFmtId="8" fontId="7" fillId="5" borderId="16" xfId="3" applyNumberFormat="1" applyFont="1" applyFill="1" applyBorder="1" applyAlignment="1">
      <alignment vertical="center"/>
    </xf>
    <xf numFmtId="6" fontId="8" fillId="4" borderId="45" xfId="3" applyNumberFormat="1" applyFont="1" applyFill="1" applyBorder="1" applyAlignment="1">
      <alignment vertical="center"/>
    </xf>
    <xf numFmtId="6" fontId="24" fillId="15" borderId="45" xfId="3" applyNumberFormat="1" applyFont="1" applyFill="1" applyBorder="1" applyAlignment="1">
      <alignment vertical="center"/>
    </xf>
    <xf numFmtId="6" fontId="13" fillId="5" borderId="10" xfId="3" applyNumberFormat="1" applyFont="1" applyFill="1" applyBorder="1" applyAlignment="1">
      <alignment vertical="center"/>
    </xf>
    <xf numFmtId="164" fontId="25" fillId="5" borderId="3" xfId="0" applyNumberFormat="1" applyFont="1" applyFill="1" applyBorder="1" applyAlignment="1">
      <alignment horizontal="center" vertical="center" wrapText="1"/>
    </xf>
    <xf numFmtId="164" fontId="20" fillId="5" borderId="0" xfId="0" applyNumberFormat="1" applyFont="1" applyFill="1"/>
    <xf numFmtId="164" fontId="7" fillId="5" borderId="89" xfId="0" applyNumberFormat="1" applyFont="1" applyFill="1" applyBorder="1" applyAlignment="1">
      <alignment horizontal="center" wrapText="1"/>
    </xf>
    <xf numFmtId="14" fontId="11" fillId="5" borderId="90" xfId="0" applyNumberFormat="1" applyFont="1" applyFill="1" applyBorder="1" applyAlignment="1">
      <alignment horizontal="center"/>
    </xf>
    <xf numFmtId="164" fontId="0" fillId="5" borderId="91" xfId="0" applyNumberFormat="1" applyFill="1" applyBorder="1" applyAlignment="1">
      <alignment horizontal="right"/>
    </xf>
    <xf numFmtId="164" fontId="0" fillId="5" borderId="81" xfId="0" applyNumberFormat="1" applyFill="1" applyBorder="1" applyAlignment="1">
      <alignment horizontal="right"/>
    </xf>
    <xf numFmtId="164" fontId="0" fillId="5" borderId="86" xfId="0" applyNumberFormat="1" applyFill="1" applyBorder="1" applyAlignment="1">
      <alignment horizontal="right"/>
    </xf>
    <xf numFmtId="6" fontId="7" fillId="5" borderId="10" xfId="3" applyNumberFormat="1" applyFont="1" applyFill="1" applyBorder="1" applyAlignment="1">
      <alignment vertical="center"/>
    </xf>
    <xf numFmtId="164" fontId="7" fillId="5" borderId="69" xfId="0" applyNumberFormat="1" applyFont="1" applyFill="1" applyBorder="1" applyAlignment="1">
      <alignment horizontal="center" wrapText="1"/>
    </xf>
    <xf numFmtId="164" fontId="0" fillId="5" borderId="92" xfId="0" applyNumberFormat="1" applyFill="1" applyBorder="1"/>
    <xf numFmtId="14" fontId="21" fillId="5" borderId="90" xfId="0" applyNumberFormat="1" applyFont="1" applyFill="1" applyBorder="1" applyAlignment="1">
      <alignment horizontal="center"/>
    </xf>
    <xf numFmtId="14" fontId="11" fillId="5" borderId="73" xfId="0" applyNumberFormat="1" applyFont="1" applyFill="1" applyBorder="1" applyAlignment="1">
      <alignment horizontal="center"/>
    </xf>
    <xf numFmtId="164" fontId="7" fillId="5" borderId="0" xfId="0" applyNumberFormat="1" applyFont="1" applyFill="1" applyAlignment="1">
      <alignment horizontal="right"/>
    </xf>
    <xf numFmtId="164" fontId="0" fillId="5" borderId="0" xfId="0" applyNumberFormat="1" applyFill="1" applyBorder="1"/>
    <xf numFmtId="164" fontId="0" fillId="5" borderId="93" xfId="0" applyNumberFormat="1" applyFill="1" applyBorder="1" applyAlignment="1">
      <alignment horizontal="center" vertical="center" wrapText="1"/>
    </xf>
    <xf numFmtId="164" fontId="26" fillId="5" borderId="69" xfId="0" applyNumberFormat="1" applyFont="1" applyFill="1" applyBorder="1" applyAlignment="1">
      <alignment horizontal="center" wrapText="1"/>
    </xf>
    <xf numFmtId="14" fontId="26" fillId="5" borderId="73" xfId="0" applyNumberFormat="1" applyFon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6" fontId="26" fillId="5" borderId="77" xfId="3" applyNumberFormat="1" applyFont="1" applyFill="1" applyBorder="1" applyAlignment="1"/>
    <xf numFmtId="6" fontId="1" fillId="5" borderId="78" xfId="3" applyNumberFormat="1" applyFont="1" applyFill="1" applyBorder="1" applyAlignment="1"/>
    <xf numFmtId="6" fontId="26" fillId="5" borderId="82" xfId="3" applyNumberFormat="1" applyFont="1" applyFill="1" applyBorder="1" applyAlignment="1"/>
    <xf numFmtId="6" fontId="1" fillId="5" borderId="83" xfId="3" applyNumberFormat="1" applyFont="1" applyFill="1" applyBorder="1" applyAlignment="1"/>
    <xf numFmtId="6" fontId="26" fillId="5" borderId="82" xfId="3" applyNumberFormat="1" applyFont="1" applyFill="1" applyBorder="1"/>
    <xf numFmtId="164" fontId="0" fillId="5" borderId="36" xfId="0" applyNumberFormat="1" applyFill="1" applyBorder="1"/>
    <xf numFmtId="6" fontId="1" fillId="5" borderId="36" xfId="3" applyNumberFormat="1" applyFont="1" applyFill="1" applyBorder="1"/>
    <xf numFmtId="6" fontId="27" fillId="5" borderId="87" xfId="3" applyNumberFormat="1" applyFont="1" applyFill="1" applyBorder="1"/>
    <xf numFmtId="6" fontId="1" fillId="5" borderId="88" xfId="3" applyNumberFormat="1" applyFont="1" applyFill="1" applyBorder="1" applyAlignment="1"/>
    <xf numFmtId="6" fontId="28" fillId="4" borderId="45" xfId="3" applyNumberFormat="1" applyFont="1" applyFill="1" applyBorder="1" applyAlignment="1">
      <alignment vertical="center"/>
    </xf>
    <xf numFmtId="164" fontId="7" fillId="5" borderId="65" xfId="0" applyNumberFormat="1" applyFont="1" applyFill="1" applyBorder="1" applyAlignment="1">
      <alignment horizontal="right"/>
    </xf>
    <xf numFmtId="6" fontId="7" fillId="5" borderId="65" xfId="3" applyNumberFormat="1" applyFont="1" applyFill="1" applyBorder="1" applyAlignment="1">
      <alignment vertical="center"/>
    </xf>
    <xf numFmtId="164" fontId="0" fillId="5" borderId="65" xfId="0" applyNumberFormat="1" applyFill="1" applyBorder="1"/>
    <xf numFmtId="6" fontId="24" fillId="5" borderId="65" xfId="3" applyNumberFormat="1" applyFont="1" applyFill="1" applyBorder="1" applyAlignment="1">
      <alignment vertical="center"/>
    </xf>
    <xf numFmtId="6" fontId="7" fillId="5" borderId="26" xfId="3" applyNumberFormat="1" applyFont="1" applyFill="1" applyBorder="1" applyAlignment="1">
      <alignment vertical="center"/>
    </xf>
    <xf numFmtId="164" fontId="20" fillId="16" borderId="0" xfId="0" applyNumberFormat="1" applyFont="1" applyFill="1"/>
    <xf numFmtId="164" fontId="7" fillId="16" borderId="89" xfId="0" applyNumberFormat="1" applyFont="1" applyFill="1" applyBorder="1" applyAlignment="1">
      <alignment horizontal="center" wrapText="1"/>
    </xf>
    <xf numFmtId="164" fontId="7" fillId="16" borderId="67" xfId="0" applyNumberFormat="1" applyFont="1" applyFill="1" applyBorder="1" applyAlignment="1">
      <alignment horizontal="center" wrapText="1"/>
    </xf>
    <xf numFmtId="164" fontId="7" fillId="16" borderId="68" xfId="0" applyNumberFormat="1" applyFont="1" applyFill="1" applyBorder="1" applyAlignment="1">
      <alignment horizontal="center" wrapText="1"/>
    </xf>
    <xf numFmtId="164" fontId="0" fillId="16" borderId="0" xfId="0" applyNumberFormat="1" applyFill="1"/>
    <xf numFmtId="164" fontId="7" fillId="16" borderId="69" xfId="0" applyNumberFormat="1" applyFont="1" applyFill="1" applyBorder="1" applyAlignment="1">
      <alignment horizontal="center" wrapText="1"/>
    </xf>
    <xf numFmtId="164" fontId="7" fillId="16" borderId="0" xfId="0" applyNumberFormat="1" applyFont="1" applyFill="1" applyAlignment="1">
      <alignment horizontal="center"/>
    </xf>
    <xf numFmtId="14" fontId="21" fillId="16" borderId="90" xfId="0" applyNumberFormat="1" applyFont="1" applyFill="1" applyBorder="1" applyAlignment="1">
      <alignment horizontal="center"/>
    </xf>
    <xf numFmtId="14" fontId="11" fillId="16" borderId="71" xfId="0" applyNumberFormat="1" applyFont="1" applyFill="1" applyBorder="1" applyAlignment="1">
      <alignment horizontal="center"/>
    </xf>
    <xf numFmtId="14" fontId="11" fillId="16" borderId="72" xfId="0" applyNumberFormat="1" applyFont="1" applyFill="1" applyBorder="1" applyAlignment="1">
      <alignment horizontal="center"/>
    </xf>
    <xf numFmtId="14" fontId="11" fillId="16" borderId="73" xfId="0" applyNumberFormat="1" applyFont="1" applyFill="1" applyBorder="1" applyAlignment="1">
      <alignment horizontal="center"/>
    </xf>
    <xf numFmtId="164" fontId="0" fillId="16" borderId="91" xfId="0" applyNumberFormat="1" applyFill="1" applyBorder="1" applyAlignment="1">
      <alignment horizontal="right"/>
    </xf>
    <xf numFmtId="6" fontId="1" fillId="16" borderId="76" xfId="3" applyNumberFormat="1" applyFont="1" applyFill="1" applyBorder="1" applyAlignment="1"/>
    <xf numFmtId="6" fontId="7" fillId="16" borderId="77" xfId="3" applyNumberFormat="1" applyFont="1" applyFill="1" applyBorder="1" applyAlignment="1"/>
    <xf numFmtId="164" fontId="0" fillId="16" borderId="81" xfId="0" applyNumberFormat="1" applyFill="1" applyBorder="1" applyAlignment="1">
      <alignment horizontal="right"/>
    </xf>
    <xf numFmtId="6" fontId="1" fillId="16" borderId="81" xfId="3" applyNumberFormat="1" applyFont="1" applyFill="1" applyBorder="1" applyAlignment="1"/>
    <xf numFmtId="6" fontId="7" fillId="16" borderId="82" xfId="3" applyNumberFormat="1" applyFont="1" applyFill="1" applyBorder="1" applyAlignment="1"/>
    <xf numFmtId="6" fontId="1" fillId="16" borderId="81" xfId="3" applyNumberFormat="1" applyFont="1" applyFill="1" applyBorder="1"/>
    <xf numFmtId="6" fontId="7" fillId="16" borderId="82" xfId="3" applyNumberFormat="1" applyFont="1" applyFill="1" applyBorder="1"/>
    <xf numFmtId="164" fontId="0" fillId="16" borderId="86" xfId="0" applyNumberFormat="1" applyFill="1" applyBorder="1" applyAlignment="1">
      <alignment horizontal="right"/>
    </xf>
    <xf numFmtId="6" fontId="22" fillId="16" borderId="86" xfId="3" applyNumberFormat="1" applyFont="1" applyFill="1" applyBorder="1"/>
    <xf numFmtId="6" fontId="29" fillId="16" borderId="87" xfId="3" applyNumberFormat="1" applyFont="1" applyFill="1" applyBorder="1"/>
    <xf numFmtId="164" fontId="7" fillId="16" borderId="0" xfId="0" applyNumberFormat="1" applyFont="1" applyFill="1" applyAlignment="1">
      <alignment horizontal="right"/>
    </xf>
    <xf numFmtId="6" fontId="7" fillId="16" borderId="10" xfId="3" applyNumberFormat="1" applyFont="1" applyFill="1" applyBorder="1" applyAlignment="1">
      <alignment vertical="center"/>
    </xf>
    <xf numFmtId="6" fontId="20" fillId="16" borderId="45" xfId="3" applyNumberFormat="1" applyFont="1" applyFill="1" applyBorder="1" applyAlignment="1">
      <alignment vertical="center"/>
    </xf>
    <xf numFmtId="164" fontId="20" fillId="17" borderId="0" xfId="0" applyNumberFormat="1" applyFont="1" applyFill="1"/>
    <xf numFmtId="164" fontId="7" fillId="17" borderId="94" xfId="0" applyNumberFormat="1" applyFont="1" applyFill="1" applyBorder="1" applyAlignment="1">
      <alignment horizontal="center" wrapText="1"/>
    </xf>
    <xf numFmtId="164" fontId="7" fillId="17" borderId="95" xfId="0" applyNumberFormat="1" applyFont="1" applyFill="1" applyBorder="1" applyAlignment="1">
      <alignment horizontal="center" wrapText="1"/>
    </xf>
    <xf numFmtId="164" fontId="7" fillId="17" borderId="96" xfId="0" applyNumberFormat="1" applyFont="1" applyFill="1" applyBorder="1" applyAlignment="1">
      <alignment horizontal="center" wrapText="1"/>
    </xf>
    <xf numFmtId="164" fontId="7" fillId="17" borderId="97" xfId="0" applyNumberFormat="1" applyFont="1" applyFill="1" applyBorder="1" applyAlignment="1">
      <alignment horizontal="center" wrapText="1"/>
    </xf>
    <xf numFmtId="164" fontId="7" fillId="17" borderId="0" xfId="0" applyNumberFormat="1" applyFont="1" applyFill="1" applyAlignment="1">
      <alignment horizontal="center"/>
    </xf>
    <xf numFmtId="14" fontId="21" fillId="17" borderId="90" xfId="0" applyNumberFormat="1" applyFont="1" applyFill="1" applyBorder="1" applyAlignment="1">
      <alignment horizontal="center"/>
    </xf>
    <xf numFmtId="14" fontId="11" fillId="17" borderId="71" xfId="0" applyNumberFormat="1" applyFont="1" applyFill="1" applyBorder="1" applyAlignment="1">
      <alignment horizontal="center"/>
    </xf>
    <xf numFmtId="14" fontId="11" fillId="17" borderId="72" xfId="0" applyNumberFormat="1" applyFont="1" applyFill="1" applyBorder="1" applyAlignment="1">
      <alignment horizontal="center"/>
    </xf>
    <xf numFmtId="14" fontId="11" fillId="17" borderId="73" xfId="0" applyNumberFormat="1" applyFont="1" applyFill="1" applyBorder="1" applyAlignment="1">
      <alignment horizontal="center"/>
    </xf>
    <xf numFmtId="164" fontId="0" fillId="17" borderId="91" xfId="0" applyNumberFormat="1" applyFill="1" applyBorder="1" applyAlignment="1">
      <alignment horizontal="right"/>
    </xf>
    <xf numFmtId="6" fontId="1" fillId="17" borderId="76" xfId="3" applyNumberFormat="1" applyFont="1" applyFill="1" applyBorder="1" applyAlignment="1"/>
    <xf numFmtId="6" fontId="1" fillId="17" borderId="81" xfId="3" applyNumberFormat="1" applyFont="1" applyFill="1" applyBorder="1"/>
    <xf numFmtId="6" fontId="7" fillId="17" borderId="82" xfId="3" applyNumberFormat="1" applyFont="1" applyFill="1" applyBorder="1"/>
    <xf numFmtId="164" fontId="0" fillId="17" borderId="81" xfId="0" applyNumberFormat="1" applyFill="1" applyBorder="1" applyAlignment="1">
      <alignment horizontal="right"/>
    </xf>
    <xf numFmtId="6" fontId="1" fillId="17" borderId="81" xfId="3" applyNumberFormat="1" applyFont="1" applyFill="1" applyBorder="1" applyAlignment="1"/>
    <xf numFmtId="164" fontId="0" fillId="17" borderId="86" xfId="0" applyNumberFormat="1" applyFill="1" applyBorder="1" applyAlignment="1">
      <alignment horizontal="right"/>
    </xf>
    <xf numFmtId="6" fontId="1" fillId="17" borderId="98" xfId="3" applyNumberFormat="1" applyFont="1" applyFill="1" applyBorder="1"/>
    <xf numFmtId="6" fontId="7" fillId="14" borderId="99" xfId="3" applyNumberFormat="1" applyFont="1" applyFill="1" applyBorder="1" applyAlignment="1">
      <alignment vertical="center"/>
    </xf>
    <xf numFmtId="6" fontId="7" fillId="5" borderId="99" xfId="3" applyNumberFormat="1" applyFont="1" applyFill="1" applyBorder="1" applyAlignment="1">
      <alignment vertical="center"/>
    </xf>
    <xf numFmtId="10" fontId="0" fillId="5" borderId="0" xfId="0" applyNumberFormat="1" applyFill="1" applyBorder="1"/>
    <xf numFmtId="5" fontId="0" fillId="5" borderId="47" xfId="0" applyNumberFormat="1" applyFill="1" applyBorder="1"/>
    <xf numFmtId="5" fontId="0" fillId="5" borderId="48" xfId="0" applyNumberFormat="1" applyFill="1" applyBorder="1"/>
    <xf numFmtId="5" fontId="0" fillId="5" borderId="23" xfId="0" applyNumberFormat="1" applyFill="1" applyBorder="1"/>
    <xf numFmtId="6" fontId="0" fillId="9" borderId="0" xfId="0" applyNumberFormat="1" applyFill="1" applyBorder="1"/>
    <xf numFmtId="0" fontId="8" fillId="0" borderId="0" xfId="0" applyFont="1" applyBorder="1" applyAlignment="1">
      <alignment horizontal="right"/>
    </xf>
    <xf numFmtId="6" fontId="30" fillId="9" borderId="0" xfId="0" applyNumberFormat="1" applyFont="1" applyFill="1" applyBorder="1"/>
    <xf numFmtId="164" fontId="31" fillId="5" borderId="69" xfId="0" applyNumberFormat="1" applyFont="1" applyFill="1" applyBorder="1" applyAlignment="1">
      <alignment horizontal="center" wrapText="1"/>
    </xf>
    <xf numFmtId="14" fontId="31" fillId="5" borderId="73" xfId="0" applyNumberFormat="1" applyFont="1" applyFill="1" applyBorder="1" applyAlignment="1">
      <alignment horizontal="center"/>
    </xf>
    <xf numFmtId="6" fontId="31" fillId="5" borderId="77" xfId="3" applyNumberFormat="1" applyFont="1" applyFill="1" applyBorder="1" applyAlignment="1"/>
    <xf numFmtId="6" fontId="31" fillId="5" borderId="82" xfId="3" applyNumberFormat="1" applyFont="1" applyFill="1" applyBorder="1" applyAlignment="1"/>
    <xf numFmtId="6" fontId="31" fillId="5" borderId="82" xfId="3" applyNumberFormat="1" applyFont="1" applyFill="1" applyBorder="1"/>
    <xf numFmtId="6" fontId="32" fillId="5" borderId="87" xfId="3" applyNumberFormat="1" applyFont="1" applyFill="1" applyBorder="1"/>
    <xf numFmtId="6" fontId="31" fillId="4" borderId="45" xfId="3" applyNumberFormat="1" applyFont="1" applyFill="1" applyBorder="1" applyAlignment="1">
      <alignment vertical="center"/>
    </xf>
    <xf numFmtId="0" fontId="4" fillId="0" borderId="10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/>
    <xf numFmtId="0" fontId="18" fillId="0" borderId="0" xfId="0" applyFont="1"/>
    <xf numFmtId="5" fontId="21" fillId="0" borderId="0" xfId="0" applyNumberFormat="1" applyFont="1" applyBorder="1" applyAlignment="1">
      <alignment horizontal="center"/>
    </xf>
    <xf numFmtId="5" fontId="7" fillId="0" borderId="0" xfId="0" applyNumberFormat="1" applyFont="1"/>
    <xf numFmtId="5" fontId="7" fillId="0" borderId="24" xfId="0" applyNumberFormat="1" applyFont="1" applyBorder="1"/>
    <xf numFmtId="10" fontId="21" fillId="5" borderId="0" xfId="0" applyNumberFormat="1" applyFont="1" applyFill="1" applyBorder="1"/>
    <xf numFmtId="6" fontId="11" fillId="9" borderId="0" xfId="0" applyNumberFormat="1" applyFont="1" applyFill="1" applyBorder="1"/>
    <xf numFmtId="0" fontId="2" fillId="0" borderId="0" xfId="0" applyFont="1" applyBorder="1" applyAlignment="1"/>
    <xf numFmtId="7" fontId="3" fillId="0" borderId="1" xfId="0" applyNumberFormat="1" applyFont="1" applyBorder="1" applyAlignment="1"/>
    <xf numFmtId="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14" fontId="0" fillId="0" borderId="0" xfId="0" applyNumberFormat="1"/>
    <xf numFmtId="4" fontId="0" fillId="0" borderId="0" xfId="0" applyNumberFormat="1"/>
    <xf numFmtId="0" fontId="7" fillId="0" borderId="0" xfId="0" applyFont="1"/>
    <xf numFmtId="4" fontId="7" fillId="0" borderId="0" xfId="0" applyNumberFormat="1" applyFont="1"/>
    <xf numFmtId="3" fontId="7" fillId="0" borderId="0" xfId="0" applyNumberFormat="1" applyFont="1"/>
    <xf numFmtId="0" fontId="0" fillId="18" borderId="0" xfId="0" applyFill="1"/>
    <xf numFmtId="14" fontId="0" fillId="18" borderId="0" xfId="0" applyNumberFormat="1" applyFill="1"/>
    <xf numFmtId="4" fontId="0" fillId="18" borderId="0" xfId="0" applyNumberFormat="1" applyFill="1"/>
    <xf numFmtId="4" fontId="7" fillId="18" borderId="0" xfId="0" applyNumberFormat="1" applyFont="1" applyFill="1"/>
    <xf numFmtId="0" fontId="16" fillId="5" borderId="0" xfId="0" applyFont="1" applyFill="1" applyBorder="1" applyAlignment="1">
      <alignment horizontal="center" vertical="top" wrapText="1"/>
    </xf>
    <xf numFmtId="164" fontId="19" fillId="5" borderId="4" xfId="0" applyNumberFormat="1" applyFont="1" applyFill="1" applyBorder="1" applyAlignment="1">
      <alignment horizontal="center" vertical="center" wrapText="1"/>
    </xf>
    <xf numFmtId="164" fontId="18" fillId="5" borderId="45" xfId="0" applyNumberFormat="1" applyFont="1" applyFill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/>
    </xf>
  </cellXfs>
  <cellStyles count="7">
    <cellStyle name="Currency" xfId="3" builtinId="4"/>
    <cellStyle name="Hyperlink" xfId="6" builtinId="8"/>
    <cellStyle name="Normal" xfId="0" builtinId="0"/>
    <cellStyle name="Normal 2" xfId="2"/>
    <cellStyle name="Normal 2 2" xfId="4"/>
    <cellStyle name="Normal 3 3" xfId="5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regon.gov/odf/Pages/state_forests/state_forests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4"/>
  <sheetViews>
    <sheetView topLeftCell="D1" workbookViewId="0">
      <selection activeCell="N8" sqref="N8"/>
    </sheetView>
  </sheetViews>
  <sheetFormatPr defaultRowHeight="14.4" x14ac:dyDescent="0.3"/>
  <cols>
    <col min="2" max="14" width="15.6640625" customWidth="1"/>
  </cols>
  <sheetData>
    <row r="1" spans="1:18" x14ac:dyDescent="0.3">
      <c r="B1" s="123" t="s">
        <v>66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8" x14ac:dyDescent="0.3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8" ht="15.6" x14ac:dyDescent="0.3">
      <c r="A3" s="123"/>
      <c r="B3" s="124" t="s">
        <v>47</v>
      </c>
      <c r="C3" s="124">
        <v>2006</v>
      </c>
      <c r="D3" s="124">
        <v>2007</v>
      </c>
      <c r="E3" s="124">
        <v>2008</v>
      </c>
      <c r="F3" s="124">
        <v>2009</v>
      </c>
      <c r="G3" s="124">
        <v>2010</v>
      </c>
      <c r="H3" s="125">
        <v>2011</v>
      </c>
      <c r="I3" s="126">
        <v>2012</v>
      </c>
      <c r="J3" s="126">
        <v>2013</v>
      </c>
      <c r="K3" s="126">
        <v>2014</v>
      </c>
      <c r="L3" s="126">
        <v>2015</v>
      </c>
      <c r="M3" s="127" t="s">
        <v>48</v>
      </c>
      <c r="N3" s="128" t="s">
        <v>49</v>
      </c>
      <c r="O3" s="123"/>
    </row>
    <row r="4" spans="1:18" x14ac:dyDescent="0.3">
      <c r="A4" s="123"/>
      <c r="B4" s="129" t="s">
        <v>50</v>
      </c>
      <c r="C4" s="130">
        <v>1473011</v>
      </c>
      <c r="D4" s="130">
        <v>2143721</v>
      </c>
      <c r="E4" s="130">
        <v>55626</v>
      </c>
      <c r="F4" s="130">
        <v>1120464</v>
      </c>
      <c r="G4" s="130">
        <v>513271</v>
      </c>
      <c r="H4" s="130">
        <v>149881</v>
      </c>
      <c r="I4" s="130">
        <v>623604</v>
      </c>
      <c r="J4" s="130">
        <v>778416.20000000007</v>
      </c>
      <c r="K4" s="130">
        <v>20729</v>
      </c>
      <c r="L4" s="131">
        <v>109751.77</v>
      </c>
      <c r="M4" s="132">
        <f>+(L4+K4+J4+I4+H4)/5</f>
        <v>336476.39400000003</v>
      </c>
      <c r="N4" s="130">
        <f>(L4+K4+J4+I4+H4+G4+F4+E4+D4+C4)/10</f>
        <v>698847.49700000009</v>
      </c>
      <c r="O4" s="123"/>
      <c r="Q4" s="38"/>
      <c r="R4" s="38"/>
    </row>
    <row r="5" spans="1:18" x14ac:dyDescent="0.3">
      <c r="A5" s="123"/>
      <c r="B5" s="133" t="s">
        <v>51</v>
      </c>
      <c r="C5" s="134">
        <v>504622</v>
      </c>
      <c r="D5" s="134">
        <v>449331</v>
      </c>
      <c r="E5" s="134">
        <v>274962</v>
      </c>
      <c r="F5" s="134">
        <v>421</v>
      </c>
      <c r="G5" s="134">
        <v>290744</v>
      </c>
      <c r="H5" s="134">
        <v>72368</v>
      </c>
      <c r="I5" s="134">
        <v>2267343</v>
      </c>
      <c r="J5" s="134">
        <v>6693.75</v>
      </c>
      <c r="K5" s="134">
        <v>0</v>
      </c>
      <c r="L5" s="135">
        <v>287354.40000000002</v>
      </c>
      <c r="M5" s="132">
        <f t="shared" ref="M5:M19" si="0">+(L5+K5+J5+I5+H5)/5</f>
        <v>526751.82999999996</v>
      </c>
      <c r="N5" s="130">
        <f t="shared" ref="N5:N19" si="1">(L5+K5+J5+I5+H5+G5+F5+E5+D5+C5)/10</f>
        <v>415383.91499999998</v>
      </c>
      <c r="O5" s="123"/>
      <c r="Q5" s="38"/>
      <c r="R5" s="38"/>
    </row>
    <row r="6" spans="1:18" x14ac:dyDescent="0.3">
      <c r="A6" s="123"/>
      <c r="B6" s="133" t="s">
        <v>52</v>
      </c>
      <c r="C6" s="134">
        <v>18966770</v>
      </c>
      <c r="D6" s="134">
        <v>18408274</v>
      </c>
      <c r="E6" s="134">
        <v>17946402</v>
      </c>
      <c r="F6" s="134">
        <v>16344910</v>
      </c>
      <c r="G6" s="134">
        <v>11653697</v>
      </c>
      <c r="H6" s="134">
        <v>10374500</v>
      </c>
      <c r="I6" s="134">
        <v>11193259</v>
      </c>
      <c r="J6" s="134">
        <v>15720042.59</v>
      </c>
      <c r="K6" s="134">
        <v>13485721</v>
      </c>
      <c r="L6" s="135">
        <v>18130810</v>
      </c>
      <c r="M6" s="132">
        <f t="shared" si="0"/>
        <v>13780866.518000001</v>
      </c>
      <c r="N6" s="130">
        <f t="shared" si="1"/>
        <v>15222438.559</v>
      </c>
      <c r="O6" s="123"/>
      <c r="Q6" s="38"/>
      <c r="R6" s="38"/>
    </row>
    <row r="7" spans="1:18" x14ac:dyDescent="0.3">
      <c r="A7" s="123"/>
      <c r="B7" s="133" t="s">
        <v>53</v>
      </c>
      <c r="C7" s="134">
        <v>680851</v>
      </c>
      <c r="D7" s="134">
        <v>1288396</v>
      </c>
      <c r="E7" s="134">
        <v>2185611</v>
      </c>
      <c r="F7" s="134">
        <v>375044</v>
      </c>
      <c r="G7" s="134">
        <v>1165418</v>
      </c>
      <c r="H7" s="134">
        <v>11649</v>
      </c>
      <c r="I7" s="134">
        <v>4090</v>
      </c>
      <c r="J7" s="134">
        <v>473075</v>
      </c>
      <c r="K7" s="134">
        <v>192925</v>
      </c>
      <c r="L7" s="135">
        <v>401914.99</v>
      </c>
      <c r="M7" s="132">
        <f t="shared" si="0"/>
        <v>216730.79800000001</v>
      </c>
      <c r="N7" s="130">
        <f t="shared" si="1"/>
        <v>677897.39899999998</v>
      </c>
      <c r="O7" s="123"/>
      <c r="Q7" s="38"/>
      <c r="R7" s="38"/>
    </row>
    <row r="8" spans="1:18" x14ac:dyDescent="0.3">
      <c r="A8" s="123"/>
      <c r="B8" s="133" t="s">
        <v>54</v>
      </c>
      <c r="C8" s="134">
        <v>460526</v>
      </c>
      <c r="D8" s="134">
        <v>470557</v>
      </c>
      <c r="E8" s="134">
        <v>752990</v>
      </c>
      <c r="F8" s="134">
        <v>248306</v>
      </c>
      <c r="G8" s="134">
        <v>284541</v>
      </c>
      <c r="H8" s="134">
        <v>285386</v>
      </c>
      <c r="I8" s="134">
        <v>0</v>
      </c>
      <c r="J8" s="134">
        <v>0</v>
      </c>
      <c r="K8" s="134">
        <v>0</v>
      </c>
      <c r="L8" s="135">
        <v>0</v>
      </c>
      <c r="M8" s="132">
        <f t="shared" si="0"/>
        <v>57077.2</v>
      </c>
      <c r="N8" s="130">
        <f t="shared" si="1"/>
        <v>250230.6</v>
      </c>
      <c r="O8" s="123"/>
      <c r="Q8" s="38"/>
      <c r="R8" s="38"/>
    </row>
    <row r="9" spans="1:18" x14ac:dyDescent="0.3">
      <c r="A9" s="123"/>
      <c r="B9" s="133" t="s">
        <v>55</v>
      </c>
      <c r="C9" s="134">
        <v>334652</v>
      </c>
      <c r="D9" s="134">
        <v>345920</v>
      </c>
      <c r="E9" s="134">
        <v>1243976</v>
      </c>
      <c r="F9" s="134">
        <v>540037</v>
      </c>
      <c r="G9" s="134">
        <v>257936</v>
      </c>
      <c r="H9" s="134">
        <v>76550</v>
      </c>
      <c r="I9" s="134">
        <v>219728</v>
      </c>
      <c r="J9" s="134">
        <v>156565.57</v>
      </c>
      <c r="K9" s="134">
        <v>160488</v>
      </c>
      <c r="L9" s="135">
        <v>336395</v>
      </c>
      <c r="M9" s="132">
        <f t="shared" si="0"/>
        <v>189945.31400000001</v>
      </c>
      <c r="N9" s="130">
        <f t="shared" si="1"/>
        <v>367224.75700000004</v>
      </c>
      <c r="O9" s="123"/>
      <c r="Q9" s="38"/>
      <c r="R9" s="38"/>
    </row>
    <row r="10" spans="1:18" x14ac:dyDescent="0.3">
      <c r="A10" s="123"/>
      <c r="B10" s="133" t="s">
        <v>56</v>
      </c>
      <c r="C10" s="134">
        <v>0</v>
      </c>
      <c r="D10" s="134">
        <v>13926</v>
      </c>
      <c r="E10" s="134">
        <v>64</v>
      </c>
      <c r="F10" s="134">
        <v>14597</v>
      </c>
      <c r="G10" s="134">
        <v>51694</v>
      </c>
      <c r="H10" s="134">
        <v>0</v>
      </c>
      <c r="I10" s="134">
        <v>0</v>
      </c>
      <c r="J10" s="134">
        <v>0</v>
      </c>
      <c r="K10" s="134">
        <v>0</v>
      </c>
      <c r="L10" s="135">
        <v>30142.33</v>
      </c>
      <c r="M10" s="132">
        <f t="shared" si="0"/>
        <v>6028.4660000000003</v>
      </c>
      <c r="N10" s="130">
        <f t="shared" si="1"/>
        <v>11042.333000000001</v>
      </c>
      <c r="O10" s="123"/>
      <c r="Q10" s="38"/>
      <c r="R10" s="38"/>
    </row>
    <row r="11" spans="1:18" x14ac:dyDescent="0.3">
      <c r="A11" s="123"/>
      <c r="B11" s="133" t="s">
        <v>57</v>
      </c>
      <c r="C11" s="134">
        <v>758077</v>
      </c>
      <c r="D11" s="134">
        <v>1246063</v>
      </c>
      <c r="E11" s="134">
        <v>1336459</v>
      </c>
      <c r="F11" s="134">
        <v>1245889</v>
      </c>
      <c r="G11" s="134">
        <v>1832680</v>
      </c>
      <c r="H11" s="134">
        <v>1611180</v>
      </c>
      <c r="I11" s="134">
        <v>1205740</v>
      </c>
      <c r="J11" s="134">
        <v>1052054.95</v>
      </c>
      <c r="K11" s="134">
        <v>1438752</v>
      </c>
      <c r="L11" s="135">
        <v>1657727.27</v>
      </c>
      <c r="M11" s="132">
        <f t="shared" si="0"/>
        <v>1393090.844</v>
      </c>
      <c r="N11" s="130">
        <f t="shared" si="1"/>
        <v>1338462.2219999998</v>
      </c>
      <c r="O11" s="123"/>
      <c r="Q11" s="38"/>
      <c r="R11" s="38"/>
    </row>
    <row r="12" spans="1:18" x14ac:dyDescent="0.3">
      <c r="A12" s="123"/>
      <c r="B12" s="133" t="s">
        <v>58</v>
      </c>
      <c r="C12" s="134">
        <v>1938839</v>
      </c>
      <c r="D12" s="134">
        <v>982028</v>
      </c>
      <c r="E12" s="134">
        <v>1349267</v>
      </c>
      <c r="F12" s="134">
        <v>1793781</v>
      </c>
      <c r="G12" s="134">
        <v>1512805</v>
      </c>
      <c r="H12" s="134">
        <v>2190403</v>
      </c>
      <c r="I12" s="134">
        <v>4033430</v>
      </c>
      <c r="J12" s="134">
        <v>3267721.8299999996</v>
      </c>
      <c r="K12" s="134">
        <v>2063749</v>
      </c>
      <c r="L12" s="135">
        <v>1943319.76</v>
      </c>
      <c r="M12" s="132">
        <f t="shared" si="0"/>
        <v>2699724.7179999999</v>
      </c>
      <c r="N12" s="130">
        <f t="shared" si="1"/>
        <v>2107534.3590000002</v>
      </c>
      <c r="O12" s="123"/>
      <c r="Q12" s="38"/>
      <c r="R12" s="38"/>
    </row>
    <row r="13" spans="1:18" x14ac:dyDescent="0.3">
      <c r="A13" s="123"/>
      <c r="B13" s="133" t="s">
        <v>59</v>
      </c>
      <c r="C13" s="134">
        <v>1439611</v>
      </c>
      <c r="D13" s="134">
        <v>599615</v>
      </c>
      <c r="E13" s="134">
        <v>824781</v>
      </c>
      <c r="F13" s="134">
        <v>1034619</v>
      </c>
      <c r="G13" s="134">
        <v>735406</v>
      </c>
      <c r="H13" s="134">
        <v>236533</v>
      </c>
      <c r="I13" s="134">
        <v>1883297</v>
      </c>
      <c r="J13" s="134">
        <v>1281913.71</v>
      </c>
      <c r="K13" s="134">
        <v>480378</v>
      </c>
      <c r="L13" s="135">
        <v>1740958.64</v>
      </c>
      <c r="M13" s="132">
        <f t="shared" si="0"/>
        <v>1124616.0699999998</v>
      </c>
      <c r="N13" s="130">
        <f t="shared" si="1"/>
        <v>1025711.235</v>
      </c>
      <c r="O13" s="123"/>
      <c r="Q13" s="38"/>
      <c r="R13" s="38"/>
    </row>
    <row r="14" spans="1:18" x14ac:dyDescent="0.3">
      <c r="A14" s="123"/>
      <c r="B14" s="133" t="s">
        <v>60</v>
      </c>
      <c r="C14" s="134">
        <v>3234956</v>
      </c>
      <c r="D14" s="134">
        <v>2400178</v>
      </c>
      <c r="E14" s="134">
        <v>2298915</v>
      </c>
      <c r="F14" s="134">
        <v>2058517</v>
      </c>
      <c r="G14" s="134">
        <v>3622834</v>
      </c>
      <c r="H14" s="134">
        <v>2464838</v>
      </c>
      <c r="I14" s="134">
        <v>392655</v>
      </c>
      <c r="J14" s="134">
        <v>1478714.91</v>
      </c>
      <c r="K14" s="134">
        <v>5259591</v>
      </c>
      <c r="L14" s="135">
        <v>3737288.94</v>
      </c>
      <c r="M14" s="132">
        <f t="shared" si="0"/>
        <v>2666617.5699999998</v>
      </c>
      <c r="N14" s="130">
        <f t="shared" si="1"/>
        <v>2694848.7850000001</v>
      </c>
      <c r="O14" s="123"/>
      <c r="Q14" s="38"/>
      <c r="R14" s="38"/>
    </row>
    <row r="15" spans="1:18" x14ac:dyDescent="0.3">
      <c r="A15" s="123"/>
      <c r="B15" s="133" t="s">
        <v>61</v>
      </c>
      <c r="C15" s="134">
        <v>3497389</v>
      </c>
      <c r="D15" s="134">
        <v>4697828</v>
      </c>
      <c r="E15" s="134">
        <v>1560998</v>
      </c>
      <c r="F15" s="134">
        <v>1785519</v>
      </c>
      <c r="G15" s="134">
        <v>1139362</v>
      </c>
      <c r="H15" s="134">
        <v>2423766</v>
      </c>
      <c r="I15" s="134">
        <v>1825111</v>
      </c>
      <c r="J15" s="134">
        <v>216084.62</v>
      </c>
      <c r="K15" s="134">
        <v>209973</v>
      </c>
      <c r="L15" s="135">
        <v>1092662.1399999999</v>
      </c>
      <c r="M15" s="132">
        <f t="shared" si="0"/>
        <v>1153519.352</v>
      </c>
      <c r="N15" s="130">
        <f t="shared" si="1"/>
        <v>1844869.2759999998</v>
      </c>
      <c r="O15" s="123"/>
      <c r="Q15" s="38"/>
      <c r="R15" s="38"/>
    </row>
    <row r="16" spans="1:18" x14ac:dyDescent="0.3">
      <c r="A16" s="123"/>
      <c r="B16" s="133" t="s">
        <v>62</v>
      </c>
      <c r="C16" s="134">
        <v>189675</v>
      </c>
      <c r="D16" s="134">
        <v>234037</v>
      </c>
      <c r="E16" s="134">
        <v>145056</v>
      </c>
      <c r="F16" s="134">
        <v>77085</v>
      </c>
      <c r="G16" s="134">
        <v>757</v>
      </c>
      <c r="H16" s="134">
        <v>115798</v>
      </c>
      <c r="I16" s="134">
        <v>66566</v>
      </c>
      <c r="J16" s="134">
        <v>369401.3</v>
      </c>
      <c r="K16" s="134">
        <v>244365</v>
      </c>
      <c r="L16" s="135">
        <v>39769.050000000003</v>
      </c>
      <c r="M16" s="132">
        <f t="shared" si="0"/>
        <v>167179.87</v>
      </c>
      <c r="N16" s="130">
        <f t="shared" si="1"/>
        <v>148250.935</v>
      </c>
      <c r="O16" s="123"/>
      <c r="Q16" s="38"/>
      <c r="R16" s="38"/>
    </row>
    <row r="17" spans="1:18" x14ac:dyDescent="0.3">
      <c r="A17" s="123"/>
      <c r="B17" s="133" t="s">
        <v>63</v>
      </c>
      <c r="C17" s="134">
        <v>18190282</v>
      </c>
      <c r="D17" s="134">
        <v>14677782</v>
      </c>
      <c r="E17" s="134">
        <v>13459129</v>
      </c>
      <c r="F17" s="134">
        <v>11508426</v>
      </c>
      <c r="G17" s="134">
        <v>10901019</v>
      </c>
      <c r="H17" s="134">
        <v>9277054</v>
      </c>
      <c r="I17" s="134">
        <v>8044601</v>
      </c>
      <c r="J17" s="134">
        <v>14849560.490000002</v>
      </c>
      <c r="K17" s="134">
        <v>12733076.84</v>
      </c>
      <c r="L17" s="135">
        <v>12956012.25</v>
      </c>
      <c r="M17" s="132">
        <f t="shared" si="0"/>
        <v>11572060.915999999</v>
      </c>
      <c r="N17" s="130">
        <f t="shared" si="1"/>
        <v>12659694.257999999</v>
      </c>
      <c r="O17" s="123"/>
      <c r="Q17" s="38"/>
      <c r="R17" s="38"/>
    </row>
    <row r="18" spans="1:18" x14ac:dyDescent="0.3">
      <c r="A18" s="123"/>
      <c r="B18" s="136" t="s">
        <v>64</v>
      </c>
      <c r="C18" s="134">
        <v>6328066</v>
      </c>
      <c r="D18" s="137">
        <v>9348502</v>
      </c>
      <c r="E18" s="137">
        <v>7749425</v>
      </c>
      <c r="F18" s="137">
        <v>4325251</v>
      </c>
      <c r="G18" s="137">
        <v>8609998</v>
      </c>
      <c r="H18" s="137">
        <v>8505225</v>
      </c>
      <c r="I18" s="137">
        <v>5643743</v>
      </c>
      <c r="J18" s="137">
        <v>6932264.2699999996</v>
      </c>
      <c r="K18" s="137">
        <v>12295924</v>
      </c>
      <c r="L18" s="138">
        <v>12469766.289999999</v>
      </c>
      <c r="M18" s="132">
        <f t="shared" si="0"/>
        <v>9169384.5120000001</v>
      </c>
      <c r="N18" s="130">
        <f t="shared" si="1"/>
        <v>8220816.4560000002</v>
      </c>
      <c r="O18" s="123"/>
      <c r="Q18" s="38"/>
      <c r="R18" s="38"/>
    </row>
    <row r="19" spans="1:18" x14ac:dyDescent="0.3">
      <c r="A19" s="123"/>
      <c r="B19" s="139" t="s">
        <v>65</v>
      </c>
      <c r="C19" s="140">
        <f>SUM(C4:C18)</f>
        <v>57997327</v>
      </c>
      <c r="D19" s="140">
        <f t="shared" ref="D19:G19" si="2">SUM(D4:D18)</f>
        <v>57306158</v>
      </c>
      <c r="E19" s="140">
        <f t="shared" si="2"/>
        <v>51183661</v>
      </c>
      <c r="F19" s="140">
        <f t="shared" si="2"/>
        <v>42472866</v>
      </c>
      <c r="G19" s="140">
        <f t="shared" si="2"/>
        <v>42572162</v>
      </c>
      <c r="H19" s="140">
        <f t="shared" ref="H19:L19" si="3">SUM(H4:H18)</f>
        <v>37795131</v>
      </c>
      <c r="I19" s="140">
        <f t="shared" si="3"/>
        <v>37403167</v>
      </c>
      <c r="J19" s="140">
        <f t="shared" si="3"/>
        <v>46582509.189999998</v>
      </c>
      <c r="K19" s="140">
        <f t="shared" si="3"/>
        <v>48585671.840000004</v>
      </c>
      <c r="L19" s="140">
        <f t="shared" si="3"/>
        <v>54933872.830000006</v>
      </c>
      <c r="M19" s="141">
        <f t="shared" si="0"/>
        <v>45060070.372000001</v>
      </c>
      <c r="N19" s="141">
        <f t="shared" si="1"/>
        <v>47683252.586000003</v>
      </c>
      <c r="O19" s="123"/>
    </row>
    <row r="20" spans="1:18" x14ac:dyDescent="0.3">
      <c r="A20" s="123"/>
      <c r="B20" s="123"/>
      <c r="C20" s="123"/>
      <c r="D20" s="123"/>
      <c r="E20" s="123"/>
      <c r="F20" s="123"/>
      <c r="G20" s="123"/>
      <c r="H20" s="142"/>
      <c r="I20" s="142"/>
      <c r="J20" s="142"/>
      <c r="K20" s="142"/>
      <c r="L20" s="142"/>
      <c r="M20" s="123"/>
      <c r="N20" s="123"/>
      <c r="O20" s="123"/>
    </row>
    <row r="21" spans="1:18" ht="14.4" customHeight="1" x14ac:dyDescent="0.3">
      <c r="A21" s="123"/>
      <c r="B21" s="123"/>
      <c r="C21" s="142"/>
      <c r="D21" s="142"/>
      <c r="E21" s="142"/>
      <c r="F21" s="142"/>
      <c r="G21" s="142"/>
      <c r="H21" s="303" t="s">
        <v>126</v>
      </c>
      <c r="I21" s="303"/>
      <c r="J21" s="303"/>
      <c r="K21" s="303"/>
      <c r="L21" s="123"/>
      <c r="M21" s="123"/>
      <c r="N21" s="123"/>
      <c r="O21" s="123"/>
    </row>
    <row r="22" spans="1:18" x14ac:dyDescent="0.3">
      <c r="A22" s="123"/>
      <c r="B22" s="123"/>
      <c r="C22" s="123"/>
      <c r="D22" s="123"/>
      <c r="E22" s="123"/>
      <c r="F22" s="123"/>
      <c r="G22" s="123"/>
      <c r="H22" s="303"/>
      <c r="I22" s="303"/>
      <c r="J22" s="303"/>
      <c r="K22" s="303"/>
      <c r="L22" s="123"/>
      <c r="M22" s="123"/>
      <c r="N22" s="123"/>
      <c r="O22" s="123"/>
    </row>
    <row r="24" spans="1:18" x14ac:dyDescent="0.3">
      <c r="K24" s="283" t="s">
        <v>129</v>
      </c>
    </row>
  </sheetData>
  <mergeCells count="1">
    <mergeCell ref="H21:K2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topLeftCell="A11" zoomScale="95" zoomScaleNormal="95" workbookViewId="0">
      <selection activeCell="I32" sqref="I32"/>
    </sheetView>
  </sheetViews>
  <sheetFormatPr defaultColWidth="9.109375" defaultRowHeight="14.4" x14ac:dyDescent="0.3"/>
  <cols>
    <col min="1" max="1" width="16.109375" style="143" customWidth="1"/>
    <col min="2" max="5" width="21.44140625" style="143" customWidth="1"/>
    <col min="6" max="6" width="2" style="143" customWidth="1"/>
    <col min="7" max="7" width="28.6640625" style="143" customWidth="1"/>
    <col min="8" max="8" width="3.109375" style="143" customWidth="1"/>
    <col min="9" max="9" width="41.88671875" style="143" customWidth="1"/>
    <col min="10" max="10" width="11" style="143" customWidth="1"/>
    <col min="11" max="11" width="15.109375" style="143" bestFit="1" customWidth="1"/>
    <col min="12" max="16384" width="9.109375" style="143"/>
  </cols>
  <sheetData>
    <row r="1" spans="1:11" x14ac:dyDescent="0.3">
      <c r="B1" s="143" t="s">
        <v>67</v>
      </c>
    </row>
    <row r="2" spans="1:11" ht="16.2" thickBot="1" x14ac:dyDescent="0.35">
      <c r="A2" s="144"/>
      <c r="B2" s="145" t="s">
        <v>68</v>
      </c>
      <c r="C2" s="144"/>
      <c r="D2" s="144"/>
      <c r="E2" s="146"/>
      <c r="F2" s="146"/>
      <c r="G2" s="146"/>
      <c r="H2" s="146"/>
      <c r="I2" s="147" t="s">
        <v>69</v>
      </c>
    </row>
    <row r="3" spans="1:11" ht="17.399999999999999" customHeight="1" x14ac:dyDescent="0.3">
      <c r="A3" s="148"/>
      <c r="B3" s="148"/>
      <c r="C3" s="148"/>
      <c r="D3" s="148"/>
      <c r="E3" s="149"/>
      <c r="F3" s="149"/>
      <c r="G3" s="149"/>
      <c r="H3" s="149"/>
      <c r="I3" s="304"/>
    </row>
    <row r="4" spans="1:11" ht="29.4" customHeight="1" thickBot="1" x14ac:dyDescent="0.35">
      <c r="A4" s="149"/>
      <c r="B4" s="306" t="s">
        <v>70</v>
      </c>
      <c r="C4" s="306"/>
      <c r="D4" s="306"/>
      <c r="E4" s="306"/>
      <c r="F4" s="149"/>
      <c r="G4" s="149"/>
      <c r="H4" s="149"/>
      <c r="I4" s="305"/>
    </row>
    <row r="5" spans="1:11" ht="18" x14ac:dyDescent="0.35">
      <c r="A5" s="150" t="s">
        <v>71</v>
      </c>
      <c r="B5" s="151" t="s">
        <v>72</v>
      </c>
      <c r="C5" s="151" t="s">
        <v>73</v>
      </c>
      <c r="D5" s="151" t="s">
        <v>74</v>
      </c>
      <c r="E5" s="152" t="s">
        <v>75</v>
      </c>
      <c r="G5" s="153" t="s">
        <v>76</v>
      </c>
      <c r="H5" s="154"/>
      <c r="I5" s="153" t="s">
        <v>77</v>
      </c>
    </row>
    <row r="6" spans="1:11" ht="15" thickBot="1" x14ac:dyDescent="0.35">
      <c r="A6" s="155" t="s">
        <v>47</v>
      </c>
      <c r="B6" s="156" t="s">
        <v>78</v>
      </c>
      <c r="C6" s="156" t="s">
        <v>79</v>
      </c>
      <c r="D6" s="156" t="s">
        <v>80</v>
      </c>
      <c r="E6" s="157" t="s">
        <v>81</v>
      </c>
      <c r="G6" s="158" t="s">
        <v>82</v>
      </c>
      <c r="H6" s="159"/>
      <c r="I6" s="158" t="s">
        <v>83</v>
      </c>
      <c r="J6" s="160" t="s">
        <v>84</v>
      </c>
    </row>
    <row r="7" spans="1:11" x14ac:dyDescent="0.3">
      <c r="A7" s="161" t="s">
        <v>50</v>
      </c>
      <c r="B7" s="162"/>
      <c r="C7" s="163"/>
      <c r="D7" s="163"/>
      <c r="E7" s="163"/>
      <c r="G7" s="164">
        <f>SUM(B7:E7)</f>
        <v>0</v>
      </c>
      <c r="I7" s="165"/>
      <c r="J7" s="166">
        <f>+I7-G7</f>
        <v>0</v>
      </c>
      <c r="K7" s="143" t="str">
        <f>+A7</f>
        <v>Benton</v>
      </c>
    </row>
    <row r="8" spans="1:11" x14ac:dyDescent="0.3">
      <c r="A8" s="167" t="s">
        <v>51</v>
      </c>
      <c r="B8" s="168"/>
      <c r="C8" s="169"/>
      <c r="D8" s="169"/>
      <c r="E8" s="169"/>
      <c r="G8" s="170">
        <f t="shared" ref="G8:G20" si="0">SUM(B8:E8)</f>
        <v>0</v>
      </c>
      <c r="I8" s="171"/>
      <c r="J8" s="172">
        <f t="shared" ref="J8:J22" si="1">+I8-G8</f>
        <v>0</v>
      </c>
      <c r="K8" s="143" t="str">
        <f t="shared" ref="K8:K21" si="2">+A8</f>
        <v>Clackamas</v>
      </c>
    </row>
    <row r="9" spans="1:11" x14ac:dyDescent="0.3">
      <c r="A9" s="167" t="s">
        <v>52</v>
      </c>
      <c r="B9" s="173"/>
      <c r="C9" s="174"/>
      <c r="D9" s="174"/>
      <c r="E9" s="174"/>
      <c r="G9" s="175">
        <f t="shared" si="0"/>
        <v>0</v>
      </c>
      <c r="I9" s="176"/>
      <c r="J9" s="172">
        <f t="shared" si="1"/>
        <v>0</v>
      </c>
      <c r="K9" s="143" t="str">
        <f t="shared" si="2"/>
        <v>Clatsop</v>
      </c>
    </row>
    <row r="10" spans="1:11" x14ac:dyDescent="0.3">
      <c r="A10" s="167" t="s">
        <v>53</v>
      </c>
      <c r="B10" s="173"/>
      <c r="C10" s="174"/>
      <c r="D10" s="174"/>
      <c r="E10" s="174"/>
      <c r="G10" s="175">
        <f t="shared" si="0"/>
        <v>0</v>
      </c>
      <c r="I10" s="176"/>
      <c r="J10" s="172">
        <f t="shared" si="1"/>
        <v>0</v>
      </c>
      <c r="K10" s="143" t="str">
        <f t="shared" si="2"/>
        <v>Columbia</v>
      </c>
    </row>
    <row r="11" spans="1:11" x14ac:dyDescent="0.3">
      <c r="A11" s="167" t="s">
        <v>54</v>
      </c>
      <c r="B11" s="173"/>
      <c r="C11" s="174"/>
      <c r="D11" s="174"/>
      <c r="E11" s="174"/>
      <c r="G11" s="175">
        <f t="shared" si="0"/>
        <v>0</v>
      </c>
      <c r="I11" s="176"/>
      <c r="J11" s="172">
        <f t="shared" si="1"/>
        <v>0</v>
      </c>
      <c r="K11" s="143" t="str">
        <f t="shared" si="2"/>
        <v>Coos</v>
      </c>
    </row>
    <row r="12" spans="1:11" x14ac:dyDescent="0.3">
      <c r="A12" s="167" t="s">
        <v>55</v>
      </c>
      <c r="B12" s="173"/>
      <c r="C12" s="174"/>
      <c r="D12" s="174"/>
      <c r="E12" s="174"/>
      <c r="G12" s="175">
        <f t="shared" si="0"/>
        <v>0</v>
      </c>
      <c r="I12" s="176"/>
      <c r="J12" s="172">
        <f t="shared" si="1"/>
        <v>0</v>
      </c>
      <c r="K12" s="143" t="str">
        <f t="shared" si="2"/>
        <v>Douglas</v>
      </c>
    </row>
    <row r="13" spans="1:11" x14ac:dyDescent="0.3">
      <c r="A13" s="167" t="s">
        <v>56</v>
      </c>
      <c r="B13" s="173"/>
      <c r="C13" s="174"/>
      <c r="D13" s="174"/>
      <c r="E13" s="174"/>
      <c r="G13" s="175">
        <f t="shared" si="0"/>
        <v>0</v>
      </c>
      <c r="I13" s="176"/>
      <c r="J13" s="172">
        <f t="shared" si="1"/>
        <v>0</v>
      </c>
      <c r="K13" s="143" t="str">
        <f t="shared" si="2"/>
        <v>Josephine</v>
      </c>
    </row>
    <row r="14" spans="1:11" x14ac:dyDescent="0.3">
      <c r="A14" s="167" t="s">
        <v>85</v>
      </c>
      <c r="B14" s="173"/>
      <c r="C14" s="174"/>
      <c r="D14" s="174"/>
      <c r="E14" s="174"/>
      <c r="G14" s="175">
        <f t="shared" si="0"/>
        <v>0</v>
      </c>
      <c r="I14" s="176"/>
      <c r="J14" s="172">
        <f t="shared" si="1"/>
        <v>0</v>
      </c>
      <c r="K14" s="143" t="str">
        <f t="shared" si="2"/>
        <v>Gilchrist/Klamath</v>
      </c>
    </row>
    <row r="15" spans="1:11" x14ac:dyDescent="0.3">
      <c r="A15" s="167" t="s">
        <v>58</v>
      </c>
      <c r="B15" s="173"/>
      <c r="C15" s="174"/>
      <c r="D15" s="174"/>
      <c r="E15" s="174"/>
      <c r="G15" s="175">
        <f t="shared" si="0"/>
        <v>0</v>
      </c>
      <c r="I15" s="176"/>
      <c r="J15" s="172">
        <f t="shared" si="1"/>
        <v>0</v>
      </c>
      <c r="K15" s="143" t="str">
        <f t="shared" si="2"/>
        <v>Lane</v>
      </c>
    </row>
    <row r="16" spans="1:11" x14ac:dyDescent="0.3">
      <c r="A16" s="167" t="s">
        <v>59</v>
      </c>
      <c r="B16" s="173"/>
      <c r="C16" s="174"/>
      <c r="D16" s="174"/>
      <c r="E16" s="174"/>
      <c r="G16" s="175">
        <f t="shared" si="0"/>
        <v>0</v>
      </c>
      <c r="I16" s="176"/>
      <c r="J16" s="172">
        <f t="shared" si="1"/>
        <v>0</v>
      </c>
      <c r="K16" s="143" t="str">
        <f t="shared" si="2"/>
        <v>Lincoln</v>
      </c>
    </row>
    <row r="17" spans="1:11" x14ac:dyDescent="0.3">
      <c r="A17" s="167" t="s">
        <v>60</v>
      </c>
      <c r="B17" s="173"/>
      <c r="C17" s="174"/>
      <c r="D17" s="174"/>
      <c r="E17" s="174"/>
      <c r="G17" s="175">
        <f t="shared" si="0"/>
        <v>0</v>
      </c>
      <c r="I17" s="176"/>
      <c r="J17" s="172">
        <f t="shared" si="1"/>
        <v>0</v>
      </c>
      <c r="K17" s="143" t="str">
        <f t="shared" si="2"/>
        <v>Linn</v>
      </c>
    </row>
    <row r="18" spans="1:11" x14ac:dyDescent="0.3">
      <c r="A18" s="167" t="s">
        <v>61</v>
      </c>
      <c r="B18" s="173"/>
      <c r="C18" s="174"/>
      <c r="D18" s="174"/>
      <c r="E18" s="174"/>
      <c r="G18" s="175">
        <f t="shared" si="0"/>
        <v>0</v>
      </c>
      <c r="I18" s="176"/>
      <c r="J18" s="172">
        <f t="shared" si="1"/>
        <v>0</v>
      </c>
      <c r="K18" s="143" t="str">
        <f t="shared" si="2"/>
        <v>Marion</v>
      </c>
    </row>
    <row r="19" spans="1:11" x14ac:dyDescent="0.3">
      <c r="A19" s="167" t="s">
        <v>62</v>
      </c>
      <c r="B19" s="173"/>
      <c r="C19" s="174"/>
      <c r="D19" s="174"/>
      <c r="E19" s="174"/>
      <c r="G19" s="175">
        <f t="shared" si="0"/>
        <v>0</v>
      </c>
      <c r="I19" s="176"/>
      <c r="J19" s="172">
        <f t="shared" si="1"/>
        <v>0</v>
      </c>
      <c r="K19" s="143" t="str">
        <f t="shared" si="2"/>
        <v>Polk</v>
      </c>
    </row>
    <row r="20" spans="1:11" x14ac:dyDescent="0.3">
      <c r="A20" s="167" t="s">
        <v>63</v>
      </c>
      <c r="B20" s="173"/>
      <c r="C20" s="174"/>
      <c r="D20" s="174"/>
      <c r="E20" s="174"/>
      <c r="G20" s="175">
        <f t="shared" si="0"/>
        <v>0</v>
      </c>
      <c r="I20" s="176"/>
      <c r="J20" s="172">
        <f t="shared" si="1"/>
        <v>0</v>
      </c>
      <c r="K20" s="143" t="str">
        <f t="shared" si="2"/>
        <v>Tillamook</v>
      </c>
    </row>
    <row r="21" spans="1:11" ht="15" thickBot="1" x14ac:dyDescent="0.35">
      <c r="A21" s="177" t="s">
        <v>64</v>
      </c>
      <c r="B21" s="178"/>
      <c r="C21" s="179"/>
      <c r="D21" s="179"/>
      <c r="E21" s="179"/>
      <c r="G21" s="180">
        <f>SUM(B21:E21)</f>
        <v>0</v>
      </c>
      <c r="I21" s="176"/>
      <c r="J21" s="181">
        <f t="shared" si="1"/>
        <v>0</v>
      </c>
      <c r="K21" s="143" t="str">
        <f t="shared" si="2"/>
        <v>Washington</v>
      </c>
    </row>
    <row r="22" spans="1:11" ht="21" customHeight="1" thickTop="1" thickBot="1" x14ac:dyDescent="0.35">
      <c r="A22" s="182"/>
      <c r="B22" s="183">
        <f>SUM(B7:B21)</f>
        <v>0</v>
      </c>
      <c r="C22" s="184">
        <f>SUM(C7:C21)</f>
        <v>0</v>
      </c>
      <c r="D22" s="183">
        <f>SUM(D7:D21)</f>
        <v>0</v>
      </c>
      <c r="E22" s="184">
        <f>SUM(E7:E21)</f>
        <v>0</v>
      </c>
      <c r="G22" s="185">
        <f>SUM(B22:E22)</f>
        <v>0</v>
      </c>
      <c r="I22" s="186">
        <f>SUM(I7:I21)</f>
        <v>0</v>
      </c>
      <c r="J22" s="187">
        <f t="shared" si="1"/>
        <v>0</v>
      </c>
    </row>
    <row r="23" spans="1:11" ht="15" thickBot="1" x14ac:dyDescent="0.35">
      <c r="A23" s="149"/>
      <c r="B23" s="149"/>
      <c r="C23" s="149"/>
      <c r="D23" s="149"/>
      <c r="E23" s="149"/>
      <c r="F23" s="149"/>
      <c r="G23" s="149"/>
      <c r="H23" s="149"/>
      <c r="I23" s="188"/>
    </row>
    <row r="24" spans="1:11" x14ac:dyDescent="0.3">
      <c r="A24" s="148"/>
      <c r="B24" s="148"/>
      <c r="C24" s="148"/>
      <c r="D24" s="148"/>
      <c r="E24" s="149"/>
      <c r="F24" s="149"/>
      <c r="G24" s="149"/>
      <c r="H24" s="149"/>
      <c r="I24" s="304" t="s">
        <v>86</v>
      </c>
    </row>
    <row r="25" spans="1:11" ht="40.200000000000003" customHeight="1" thickBot="1" x14ac:dyDescent="0.35">
      <c r="A25" s="149"/>
      <c r="B25" s="306" t="s">
        <v>70</v>
      </c>
      <c r="C25" s="306"/>
      <c r="D25" s="306"/>
      <c r="E25" s="306"/>
      <c r="F25" s="149"/>
      <c r="G25" s="149"/>
      <c r="H25" s="149"/>
      <c r="I25" s="305"/>
    </row>
    <row r="26" spans="1:11" ht="18" x14ac:dyDescent="0.35">
      <c r="A26" s="150" t="s">
        <v>87</v>
      </c>
      <c r="B26" s="151" t="s">
        <v>72</v>
      </c>
      <c r="C26" s="151" t="s">
        <v>73</v>
      </c>
      <c r="D26" s="151" t="s">
        <v>74</v>
      </c>
      <c r="E26" s="152" t="s">
        <v>75</v>
      </c>
      <c r="G26" s="273" t="s">
        <v>88</v>
      </c>
      <c r="H26" s="154"/>
      <c r="I26" s="153" t="s">
        <v>128</v>
      </c>
    </row>
    <row r="27" spans="1:11" ht="15" thickBot="1" x14ac:dyDescent="0.35">
      <c r="A27" s="155" t="s">
        <v>47</v>
      </c>
      <c r="B27" s="156" t="s">
        <v>89</v>
      </c>
      <c r="C27" s="156" t="s">
        <v>90</v>
      </c>
      <c r="D27" s="156" t="s">
        <v>91</v>
      </c>
      <c r="E27" s="157" t="s">
        <v>92</v>
      </c>
      <c r="G27" s="274" t="s">
        <v>83</v>
      </c>
      <c r="H27" s="159"/>
      <c r="I27" s="158" t="s">
        <v>83</v>
      </c>
      <c r="J27" s="160" t="s">
        <v>84</v>
      </c>
    </row>
    <row r="28" spans="1:11" x14ac:dyDescent="0.3">
      <c r="A28" s="161" t="s">
        <v>50</v>
      </c>
      <c r="B28" s="162">
        <v>7682.34</v>
      </c>
      <c r="C28" s="163">
        <v>1041.05</v>
      </c>
      <c r="D28" s="163">
        <v>36374</v>
      </c>
      <c r="E28" s="163">
        <v>64655</v>
      </c>
      <c r="G28" s="275">
        <f>SUM(B28:E28)</f>
        <v>109752.39</v>
      </c>
      <c r="I28" s="165">
        <v>109751.77</v>
      </c>
      <c r="J28" s="166">
        <f>+I28-G28</f>
        <v>-0.61999999999534339</v>
      </c>
      <c r="K28" s="143" t="str">
        <f>+A28</f>
        <v>Benton</v>
      </c>
    </row>
    <row r="29" spans="1:11" x14ac:dyDescent="0.3">
      <c r="A29" s="167" t="s">
        <v>51</v>
      </c>
      <c r="B29" s="168">
        <v>0</v>
      </c>
      <c r="C29" s="169">
        <v>49580.170000000013</v>
      </c>
      <c r="D29" s="169">
        <v>237774</v>
      </c>
      <c r="E29" s="169">
        <v>-16460</v>
      </c>
      <c r="G29" s="276">
        <f t="shared" ref="G29:G43" si="3">SUM(B29:E29)</f>
        <v>270894.17000000004</v>
      </c>
      <c r="I29" s="171">
        <v>287354.40000000002</v>
      </c>
      <c r="J29" s="172">
        <f t="shared" ref="J29:J43" si="4">+I29-G29</f>
        <v>16460.229999999981</v>
      </c>
      <c r="K29" s="143" t="str">
        <f t="shared" ref="K29:K42" si="5">+A29</f>
        <v>Clackamas</v>
      </c>
    </row>
    <row r="30" spans="1:11" x14ac:dyDescent="0.3">
      <c r="A30" s="167" t="s">
        <v>52</v>
      </c>
      <c r="B30" s="173">
        <v>3314336.37</v>
      </c>
      <c r="C30" s="174">
        <v>2349950.3100000019</v>
      </c>
      <c r="D30" s="174">
        <v>6063304</v>
      </c>
      <c r="E30" s="174">
        <v>6403220</v>
      </c>
      <c r="G30" s="277">
        <f t="shared" si="3"/>
        <v>18130810.68</v>
      </c>
      <c r="I30" s="176">
        <v>18130810</v>
      </c>
      <c r="J30" s="172">
        <f t="shared" si="4"/>
        <v>-0.67999999970197678</v>
      </c>
      <c r="K30" s="143" t="str">
        <f t="shared" si="5"/>
        <v>Clatsop</v>
      </c>
    </row>
    <row r="31" spans="1:11" x14ac:dyDescent="0.3">
      <c r="A31" s="167" t="s">
        <v>53</v>
      </c>
      <c r="B31" s="173">
        <v>3281.95</v>
      </c>
      <c r="C31" s="174">
        <v>2932.5299999999993</v>
      </c>
      <c r="D31" s="174">
        <v>220469</v>
      </c>
      <c r="E31" s="174">
        <v>175231</v>
      </c>
      <c r="G31" s="277">
        <f t="shared" si="3"/>
        <v>401914.48</v>
      </c>
      <c r="I31" s="176">
        <v>401914.99</v>
      </c>
      <c r="J31" s="172">
        <f t="shared" si="4"/>
        <v>0.51000000000931323</v>
      </c>
      <c r="K31" s="143" t="str">
        <f t="shared" si="5"/>
        <v>Columbia</v>
      </c>
    </row>
    <row r="32" spans="1:11" x14ac:dyDescent="0.3">
      <c r="A32" s="167" t="s">
        <v>54</v>
      </c>
      <c r="B32" s="173">
        <v>0</v>
      </c>
      <c r="C32" s="174">
        <v>-17702</v>
      </c>
      <c r="D32" s="174">
        <v>0</v>
      </c>
      <c r="E32" s="174">
        <v>0</v>
      </c>
      <c r="G32" s="277">
        <f t="shared" si="3"/>
        <v>-17702</v>
      </c>
      <c r="I32" s="176">
        <v>0</v>
      </c>
      <c r="J32" s="172">
        <f t="shared" si="4"/>
        <v>17702</v>
      </c>
      <c r="K32" s="143" t="str">
        <f t="shared" si="5"/>
        <v>Coos</v>
      </c>
    </row>
    <row r="33" spans="1:11" x14ac:dyDescent="0.3">
      <c r="A33" s="167" t="s">
        <v>55</v>
      </c>
      <c r="B33" s="173">
        <v>128203.15</v>
      </c>
      <c r="C33" s="174">
        <v>148827.87</v>
      </c>
      <c r="D33" s="174">
        <v>255</v>
      </c>
      <c r="E33" s="174">
        <v>59109</v>
      </c>
      <c r="G33" s="277">
        <f t="shared" si="3"/>
        <v>336395.02</v>
      </c>
      <c r="I33" s="176">
        <v>336395</v>
      </c>
      <c r="J33" s="172">
        <f t="shared" si="4"/>
        <v>-2.0000000018626451E-2</v>
      </c>
      <c r="K33" s="143" t="str">
        <f t="shared" si="5"/>
        <v>Douglas</v>
      </c>
    </row>
    <row r="34" spans="1:11" x14ac:dyDescent="0.3">
      <c r="A34" s="167" t="s">
        <v>56</v>
      </c>
      <c r="B34" s="173">
        <v>0</v>
      </c>
      <c r="C34" s="174">
        <v>13410.88</v>
      </c>
      <c r="D34" s="174">
        <v>16094</v>
      </c>
      <c r="E34" s="174">
        <v>638</v>
      </c>
      <c r="G34" s="277">
        <f t="shared" si="3"/>
        <v>30142.879999999997</v>
      </c>
      <c r="I34" s="176">
        <v>30142.33</v>
      </c>
      <c r="J34" s="172">
        <f t="shared" si="4"/>
        <v>-0.54999999999563443</v>
      </c>
      <c r="K34" s="143" t="str">
        <f t="shared" si="5"/>
        <v>Josephine</v>
      </c>
    </row>
    <row r="35" spans="1:11" x14ac:dyDescent="0.3">
      <c r="A35" s="167" t="s">
        <v>85</v>
      </c>
      <c r="B35" s="173">
        <v>108506.53</v>
      </c>
      <c r="C35" s="174">
        <v>19599.380000000005</v>
      </c>
      <c r="D35" s="174">
        <v>944485</v>
      </c>
      <c r="E35" s="174">
        <v>585137</v>
      </c>
      <c r="G35" s="277">
        <f t="shared" si="3"/>
        <v>1657727.91</v>
      </c>
      <c r="I35" s="176">
        <v>1657727.27</v>
      </c>
      <c r="J35" s="172">
        <f t="shared" si="4"/>
        <v>-0.63999999989755452</v>
      </c>
      <c r="K35" s="143" t="str">
        <f t="shared" si="5"/>
        <v>Gilchrist/Klamath</v>
      </c>
    </row>
    <row r="36" spans="1:11" x14ac:dyDescent="0.3">
      <c r="A36" s="167" t="s">
        <v>58</v>
      </c>
      <c r="B36" s="173">
        <v>1238421.51</v>
      </c>
      <c r="C36" s="174">
        <v>23298.52</v>
      </c>
      <c r="D36" s="174">
        <v>177568</v>
      </c>
      <c r="E36" s="174">
        <v>504032</v>
      </c>
      <c r="G36" s="277">
        <f t="shared" si="3"/>
        <v>1943320.03</v>
      </c>
      <c r="I36" s="176">
        <v>1943319.76</v>
      </c>
      <c r="J36" s="172">
        <f t="shared" si="4"/>
        <v>-0.27000000001862645</v>
      </c>
      <c r="K36" s="143" t="str">
        <f t="shared" si="5"/>
        <v>Lane</v>
      </c>
    </row>
    <row r="37" spans="1:11" x14ac:dyDescent="0.3">
      <c r="A37" s="167" t="s">
        <v>59</v>
      </c>
      <c r="B37" s="173">
        <v>50891.88</v>
      </c>
      <c r="C37" s="174">
        <v>226553.70999999996</v>
      </c>
      <c r="D37" s="174">
        <v>1035857</v>
      </c>
      <c r="E37" s="174">
        <v>427656</v>
      </c>
      <c r="G37" s="277">
        <f t="shared" si="3"/>
        <v>1740958.5899999999</v>
      </c>
      <c r="I37" s="176">
        <v>1740958.64</v>
      </c>
      <c r="J37" s="172">
        <f t="shared" si="4"/>
        <v>5.0000000046566129E-2</v>
      </c>
      <c r="K37" s="143" t="str">
        <f t="shared" si="5"/>
        <v>Lincoln</v>
      </c>
    </row>
    <row r="38" spans="1:11" x14ac:dyDescent="0.3">
      <c r="A38" s="167" t="s">
        <v>60</v>
      </c>
      <c r="B38" s="173">
        <v>311287.36</v>
      </c>
      <c r="C38" s="174">
        <v>793709.53</v>
      </c>
      <c r="D38" s="174">
        <v>1348160</v>
      </c>
      <c r="E38" s="174">
        <v>1284132</v>
      </c>
      <c r="G38" s="277">
        <f t="shared" si="3"/>
        <v>3737288.89</v>
      </c>
      <c r="I38" s="176">
        <v>3737288.94</v>
      </c>
      <c r="J38" s="172">
        <f t="shared" si="4"/>
        <v>4.9999999813735485E-2</v>
      </c>
      <c r="K38" s="143" t="str">
        <f t="shared" si="5"/>
        <v>Linn</v>
      </c>
    </row>
    <row r="39" spans="1:11" x14ac:dyDescent="0.3">
      <c r="A39" s="167" t="s">
        <v>61</v>
      </c>
      <c r="B39" s="173">
        <v>730893.8</v>
      </c>
      <c r="C39" s="174">
        <v>8447.6500000000015</v>
      </c>
      <c r="D39" s="174">
        <v>127945</v>
      </c>
      <c r="E39" s="174">
        <v>225376</v>
      </c>
      <c r="G39" s="277">
        <f t="shared" si="3"/>
        <v>1092662.4500000002</v>
      </c>
      <c r="I39" s="176">
        <v>1092662.1399999999</v>
      </c>
      <c r="J39" s="172">
        <f t="shared" si="4"/>
        <v>-0.31000000028871</v>
      </c>
      <c r="K39" s="143" t="str">
        <f t="shared" si="5"/>
        <v>Marion</v>
      </c>
    </row>
    <row r="40" spans="1:11" x14ac:dyDescent="0.3">
      <c r="A40" s="167" t="s">
        <v>62</v>
      </c>
      <c r="B40" s="173">
        <v>14264.6</v>
      </c>
      <c r="C40" s="174">
        <v>4363.4000000000005</v>
      </c>
      <c r="D40" s="174">
        <v>9045</v>
      </c>
      <c r="E40" s="174">
        <v>12096</v>
      </c>
      <c r="G40" s="277">
        <f t="shared" si="3"/>
        <v>39769</v>
      </c>
      <c r="I40" s="176">
        <v>39769.050000000003</v>
      </c>
      <c r="J40" s="172">
        <f t="shared" si="4"/>
        <v>5.0000000002910383E-2</v>
      </c>
      <c r="K40" s="143" t="str">
        <f t="shared" si="5"/>
        <v>Polk</v>
      </c>
    </row>
    <row r="41" spans="1:11" x14ac:dyDescent="0.3">
      <c r="A41" s="167" t="s">
        <v>63</v>
      </c>
      <c r="B41" s="173">
        <v>1988963.21</v>
      </c>
      <c r="C41" s="174">
        <v>3533178.850000002</v>
      </c>
      <c r="D41" s="174">
        <v>3318933</v>
      </c>
      <c r="E41" s="174">
        <v>4114937</v>
      </c>
      <c r="G41" s="277">
        <f t="shared" si="3"/>
        <v>12956012.060000002</v>
      </c>
      <c r="I41" s="176">
        <v>12956012.25</v>
      </c>
      <c r="J41" s="172">
        <f t="shared" si="4"/>
        <v>0.18999999761581421</v>
      </c>
      <c r="K41" s="143" t="str">
        <f t="shared" si="5"/>
        <v>Tillamook</v>
      </c>
    </row>
    <row r="42" spans="1:11" ht="15" thickBot="1" x14ac:dyDescent="0.35">
      <c r="A42" s="177" t="s">
        <v>64</v>
      </c>
      <c r="B42" s="178">
        <v>2198350.87</v>
      </c>
      <c r="C42" s="179">
        <v>2488239.1699999995</v>
      </c>
      <c r="D42" s="179">
        <v>3988196</v>
      </c>
      <c r="E42" s="179">
        <v>3794980</v>
      </c>
      <c r="G42" s="278">
        <f>SUM(B42:E42)</f>
        <v>12469766.039999999</v>
      </c>
      <c r="I42" s="176">
        <v>12469766.289999999</v>
      </c>
      <c r="J42" s="181">
        <f t="shared" si="4"/>
        <v>0.25</v>
      </c>
      <c r="K42" s="143" t="str">
        <f t="shared" si="5"/>
        <v>Washington</v>
      </c>
    </row>
    <row r="43" spans="1:11" ht="19.2" thickTop="1" thickBot="1" x14ac:dyDescent="0.35">
      <c r="A43" s="182"/>
      <c r="B43" s="183">
        <f>SUM(B28:B42)</f>
        <v>10095083.57</v>
      </c>
      <c r="C43" s="184">
        <f>SUM(C28:C42)</f>
        <v>9645431.0200000033</v>
      </c>
      <c r="D43" s="183">
        <f>SUM(D28:D42)</f>
        <v>17524459</v>
      </c>
      <c r="E43" s="184">
        <f>SUM(E28:E42)</f>
        <v>17634739</v>
      </c>
      <c r="G43" s="279">
        <f t="shared" si="3"/>
        <v>54899712.590000004</v>
      </c>
      <c r="I43" s="186">
        <f>SUM(I28:I42)</f>
        <v>54933872.830000006</v>
      </c>
      <c r="J43" s="187">
        <f t="shared" si="4"/>
        <v>34160.240000002086</v>
      </c>
    </row>
    <row r="44" spans="1:11" ht="15" thickBot="1" x14ac:dyDescent="0.35">
      <c r="A44" s="149"/>
      <c r="B44" s="149"/>
      <c r="C44" s="149"/>
      <c r="D44" s="149"/>
      <c r="E44" s="149"/>
      <c r="F44" s="149"/>
      <c r="G44" s="149"/>
      <c r="H44" s="149"/>
      <c r="I44" s="188"/>
    </row>
    <row r="45" spans="1:11" ht="18" x14ac:dyDescent="0.35">
      <c r="A45" s="189" t="s">
        <v>93</v>
      </c>
      <c r="B45" s="190" t="s">
        <v>72</v>
      </c>
      <c r="C45" s="151" t="s">
        <v>73</v>
      </c>
      <c r="D45" s="151" t="s">
        <v>74</v>
      </c>
      <c r="E45" s="152" t="s">
        <v>75</v>
      </c>
      <c r="G45" s="273" t="s">
        <v>94</v>
      </c>
      <c r="H45" s="154"/>
      <c r="I45" s="153" t="s">
        <v>94</v>
      </c>
    </row>
    <row r="46" spans="1:11" ht="15" thickBot="1" x14ac:dyDescent="0.35">
      <c r="A46" s="146" t="s">
        <v>47</v>
      </c>
      <c r="B46" s="191" t="s">
        <v>95</v>
      </c>
      <c r="C46" s="156" t="s">
        <v>96</v>
      </c>
      <c r="D46" s="156" t="s">
        <v>97</v>
      </c>
      <c r="E46" s="157" t="s">
        <v>98</v>
      </c>
      <c r="G46" s="274" t="s">
        <v>99</v>
      </c>
      <c r="H46" s="159"/>
      <c r="I46" s="158" t="s">
        <v>99</v>
      </c>
      <c r="J46" s="205" t="s">
        <v>84</v>
      </c>
    </row>
    <row r="47" spans="1:11" x14ac:dyDescent="0.3">
      <c r="A47" s="192" t="s">
        <v>50</v>
      </c>
      <c r="B47" s="163">
        <v>165</v>
      </c>
      <c r="C47" s="163">
        <v>-3864.76</v>
      </c>
      <c r="D47" s="163">
        <v>5104</v>
      </c>
      <c r="E47" s="163">
        <v>15460.48</v>
      </c>
      <c r="G47" s="275">
        <f>SUM(B47:E47)</f>
        <v>16864.72</v>
      </c>
      <c r="I47" s="165">
        <v>20729</v>
      </c>
      <c r="J47" s="207">
        <f>+I47-G47</f>
        <v>3864.2799999999988</v>
      </c>
    </row>
    <row r="48" spans="1:11" x14ac:dyDescent="0.3">
      <c r="A48" s="193" t="s">
        <v>51</v>
      </c>
      <c r="B48" s="169">
        <v>0</v>
      </c>
      <c r="C48" s="169">
        <v>0</v>
      </c>
      <c r="D48" s="169">
        <v>-193402</v>
      </c>
      <c r="E48" s="169">
        <v>0</v>
      </c>
      <c r="G48" s="276">
        <f t="shared" ref="G48:G62" si="6">SUM(B48:E48)</f>
        <v>-193402</v>
      </c>
      <c r="I48" s="171">
        <f t="shared" ref="I48:I53" si="7">IF(G48&lt;0,0,G48)</f>
        <v>0</v>
      </c>
      <c r="J48" s="209">
        <f t="shared" ref="J48:J62" si="8">+I48-G48</f>
        <v>193402</v>
      </c>
    </row>
    <row r="49" spans="1:10" x14ac:dyDescent="0.3">
      <c r="A49" s="193" t="s">
        <v>52</v>
      </c>
      <c r="B49" s="174">
        <v>4560735</v>
      </c>
      <c r="C49" s="174">
        <v>1440748.84</v>
      </c>
      <c r="D49" s="174">
        <v>3238898.76</v>
      </c>
      <c r="E49" s="174">
        <v>4245338.72</v>
      </c>
      <c r="G49" s="277">
        <f t="shared" si="6"/>
        <v>13485721.32</v>
      </c>
      <c r="I49" s="176">
        <f t="shared" si="7"/>
        <v>13485721.32</v>
      </c>
      <c r="J49" s="209">
        <f t="shared" si="8"/>
        <v>0</v>
      </c>
    </row>
    <row r="50" spans="1:10" x14ac:dyDescent="0.3">
      <c r="A50" s="193" t="s">
        <v>53</v>
      </c>
      <c r="B50" s="174">
        <v>26349</v>
      </c>
      <c r="C50" s="174">
        <v>4311.67</v>
      </c>
      <c r="D50" s="174">
        <v>158818</v>
      </c>
      <c r="E50" s="174">
        <v>3446.27</v>
      </c>
      <c r="G50" s="277">
        <f t="shared" si="6"/>
        <v>192924.93999999997</v>
      </c>
      <c r="I50" s="176">
        <f t="shared" si="7"/>
        <v>192924.93999999997</v>
      </c>
      <c r="J50" s="209">
        <f t="shared" si="8"/>
        <v>0</v>
      </c>
    </row>
    <row r="51" spans="1:10" x14ac:dyDescent="0.3">
      <c r="A51" s="193" t="s">
        <v>54</v>
      </c>
      <c r="B51" s="174">
        <v>0</v>
      </c>
      <c r="C51" s="174">
        <v>-19.68</v>
      </c>
      <c r="D51" s="174">
        <v>0</v>
      </c>
      <c r="E51" s="174">
        <v>-19502.97</v>
      </c>
      <c r="G51" s="277">
        <f t="shared" si="6"/>
        <v>-19522.650000000001</v>
      </c>
      <c r="I51" s="176">
        <f t="shared" si="7"/>
        <v>0</v>
      </c>
      <c r="J51" s="209">
        <f t="shared" si="8"/>
        <v>19522.650000000001</v>
      </c>
    </row>
    <row r="52" spans="1:10" x14ac:dyDescent="0.3">
      <c r="A52" s="193" t="s">
        <v>55</v>
      </c>
      <c r="B52" s="174">
        <v>38060</v>
      </c>
      <c r="C52" s="174">
        <v>10073.799999999999</v>
      </c>
      <c r="D52" s="174">
        <v>0</v>
      </c>
      <c r="E52" s="174">
        <v>112354.16</v>
      </c>
      <c r="G52" s="277">
        <f t="shared" si="6"/>
        <v>160487.96000000002</v>
      </c>
      <c r="I52" s="176">
        <f t="shared" si="7"/>
        <v>160487.96000000002</v>
      </c>
      <c r="J52" s="209">
        <f t="shared" si="8"/>
        <v>0</v>
      </c>
    </row>
    <row r="53" spans="1:10" x14ac:dyDescent="0.3">
      <c r="A53" s="193" t="s">
        <v>56</v>
      </c>
      <c r="B53" s="174">
        <v>0</v>
      </c>
      <c r="C53" s="174">
        <v>-3825</v>
      </c>
      <c r="D53" s="174">
        <v>0</v>
      </c>
      <c r="E53" s="174">
        <v>0</v>
      </c>
      <c r="G53" s="277">
        <f t="shared" si="6"/>
        <v>-3825</v>
      </c>
      <c r="I53" s="176">
        <f t="shared" si="7"/>
        <v>0</v>
      </c>
      <c r="J53" s="209">
        <f t="shared" si="8"/>
        <v>3825</v>
      </c>
    </row>
    <row r="54" spans="1:10" x14ac:dyDescent="0.3">
      <c r="A54" s="193" t="s">
        <v>85</v>
      </c>
      <c r="B54" s="174">
        <v>414288</v>
      </c>
      <c r="C54" s="174">
        <v>51810.19</v>
      </c>
      <c r="D54" s="174">
        <v>473699</v>
      </c>
      <c r="E54" s="174">
        <v>498945.13</v>
      </c>
      <c r="G54" s="277">
        <f t="shared" si="6"/>
        <v>1438742.3199999998</v>
      </c>
      <c r="I54" s="176">
        <v>1438752</v>
      </c>
      <c r="J54" s="209">
        <f t="shared" si="8"/>
        <v>9.6800000001676381</v>
      </c>
    </row>
    <row r="55" spans="1:10" x14ac:dyDescent="0.3">
      <c r="A55" s="193" t="s">
        <v>58</v>
      </c>
      <c r="B55" s="174">
        <v>459643</v>
      </c>
      <c r="C55" s="174">
        <v>272513.65000000002</v>
      </c>
      <c r="D55" s="174">
        <v>165431</v>
      </c>
      <c r="E55" s="174">
        <v>1166160.8400000001</v>
      </c>
      <c r="G55" s="277">
        <f t="shared" si="6"/>
        <v>2063748.4900000002</v>
      </c>
      <c r="I55" s="176">
        <v>2063749</v>
      </c>
      <c r="J55" s="209">
        <f t="shared" si="8"/>
        <v>0.50999999977648258</v>
      </c>
    </row>
    <row r="56" spans="1:10" x14ac:dyDescent="0.3">
      <c r="A56" s="193" t="s">
        <v>59</v>
      </c>
      <c r="B56" s="174">
        <v>0</v>
      </c>
      <c r="C56" s="174">
        <v>87105.24</v>
      </c>
      <c r="D56" s="174">
        <v>36040</v>
      </c>
      <c r="E56" s="174">
        <v>357232.18</v>
      </c>
      <c r="G56" s="277">
        <f t="shared" si="6"/>
        <v>480377.42</v>
      </c>
      <c r="I56" s="176">
        <v>480378</v>
      </c>
      <c r="J56" s="209">
        <f t="shared" si="8"/>
        <v>0.58000000001629815</v>
      </c>
    </row>
    <row r="57" spans="1:10" x14ac:dyDescent="0.3">
      <c r="A57" s="193" t="s">
        <v>60</v>
      </c>
      <c r="B57" s="174">
        <v>637121</v>
      </c>
      <c r="C57" s="174">
        <v>1461000.06</v>
      </c>
      <c r="D57" s="174">
        <v>2316847</v>
      </c>
      <c r="E57" s="174">
        <v>844622.84</v>
      </c>
      <c r="G57" s="277">
        <f t="shared" si="6"/>
        <v>5259590.9000000004</v>
      </c>
      <c r="I57" s="176">
        <v>5259591</v>
      </c>
      <c r="J57" s="209">
        <f t="shared" si="8"/>
        <v>9.999999962747097E-2</v>
      </c>
    </row>
    <row r="58" spans="1:10" x14ac:dyDescent="0.3">
      <c r="A58" s="193" t="s">
        <v>61</v>
      </c>
      <c r="B58" s="174">
        <v>902</v>
      </c>
      <c r="C58" s="174">
        <v>192329.3</v>
      </c>
      <c r="D58" s="174">
        <v>0</v>
      </c>
      <c r="E58" s="174">
        <v>16741.259999999998</v>
      </c>
      <c r="G58" s="277">
        <f t="shared" si="6"/>
        <v>209972.56</v>
      </c>
      <c r="I58" s="176">
        <v>209973</v>
      </c>
      <c r="J58" s="209">
        <f t="shared" si="8"/>
        <v>0.44000000000232831</v>
      </c>
    </row>
    <row r="59" spans="1:10" x14ac:dyDescent="0.3">
      <c r="A59" s="193" t="s">
        <v>62</v>
      </c>
      <c r="B59" s="174">
        <v>4946</v>
      </c>
      <c r="C59" s="174">
        <v>13926.51</v>
      </c>
      <c r="D59" s="174">
        <v>221830</v>
      </c>
      <c r="E59" s="174">
        <v>3663.08</v>
      </c>
      <c r="G59" s="277">
        <f t="shared" si="6"/>
        <v>244365.59</v>
      </c>
      <c r="I59" s="176">
        <v>244365</v>
      </c>
      <c r="J59" s="209">
        <f t="shared" si="8"/>
        <v>-0.58999999999650754</v>
      </c>
    </row>
    <row r="60" spans="1:10" x14ac:dyDescent="0.3">
      <c r="A60" s="193" t="s">
        <v>63</v>
      </c>
      <c r="B60" s="174">
        <v>2900400</v>
      </c>
      <c r="C60" s="174">
        <v>3238432.59</v>
      </c>
      <c r="D60" s="174">
        <v>3744922</v>
      </c>
      <c r="E60" s="174">
        <v>2849321.58</v>
      </c>
      <c r="G60" s="277">
        <f t="shared" si="6"/>
        <v>12733076.17</v>
      </c>
      <c r="I60" s="176">
        <v>12733076.84</v>
      </c>
      <c r="J60" s="209">
        <f t="shared" si="8"/>
        <v>0.66999999992549419</v>
      </c>
    </row>
    <row r="61" spans="1:10" ht="15" thickBot="1" x14ac:dyDescent="0.35">
      <c r="A61" s="194" t="s">
        <v>64</v>
      </c>
      <c r="B61" s="179">
        <v>3359089</v>
      </c>
      <c r="C61" s="179">
        <v>2828460.8</v>
      </c>
      <c r="D61" s="179">
        <v>3164598</v>
      </c>
      <c r="E61" s="179">
        <v>2943775.11</v>
      </c>
      <c r="G61" s="278">
        <f t="shared" si="6"/>
        <v>12295922.91</v>
      </c>
      <c r="I61" s="176">
        <v>12295924</v>
      </c>
      <c r="J61" s="214">
        <f t="shared" si="8"/>
        <v>1.0899999998509884</v>
      </c>
    </row>
    <row r="62" spans="1:10" ht="19.2" thickTop="1" thickBot="1" x14ac:dyDescent="0.35">
      <c r="A62" s="182"/>
      <c r="B62" s="183">
        <f>SUM(B47:B61)</f>
        <v>12401698</v>
      </c>
      <c r="C62" s="195">
        <f>SUM(C47:C61)</f>
        <v>9593003.209999999</v>
      </c>
      <c r="D62" s="183">
        <f>SUM(D47:D61)</f>
        <v>13332785.76</v>
      </c>
      <c r="E62" s="195">
        <f>SUM(E47:E61)</f>
        <v>13037558.68</v>
      </c>
      <c r="G62" s="279">
        <f t="shared" si="6"/>
        <v>48365045.649999999</v>
      </c>
      <c r="I62" s="186">
        <f>SUM(I47:I61)</f>
        <v>48585672.060000002</v>
      </c>
      <c r="J62" s="195">
        <f t="shared" si="8"/>
        <v>220626.41000000387</v>
      </c>
    </row>
    <row r="63" spans="1:10" ht="15" thickBot="1" x14ac:dyDescent="0.35">
      <c r="A63" s="149"/>
      <c r="B63" s="149"/>
      <c r="C63" s="149"/>
      <c r="D63" s="149"/>
      <c r="E63" s="149"/>
      <c r="F63" s="149"/>
      <c r="G63" s="149"/>
      <c r="H63" s="149"/>
      <c r="I63" s="188"/>
    </row>
    <row r="64" spans="1:10" ht="18" x14ac:dyDescent="0.35">
      <c r="A64" s="189" t="s">
        <v>100</v>
      </c>
      <c r="B64" s="190" t="s">
        <v>72</v>
      </c>
      <c r="C64" s="151" t="s">
        <v>73</v>
      </c>
      <c r="D64" s="151" t="s">
        <v>74</v>
      </c>
      <c r="E64" s="152" t="s">
        <v>75</v>
      </c>
      <c r="G64" s="273" t="s">
        <v>101</v>
      </c>
      <c r="H64" s="154"/>
      <c r="I64" s="153" t="s">
        <v>101</v>
      </c>
      <c r="J64" s="197"/>
    </row>
    <row r="65" spans="1:10" ht="15" thickBot="1" x14ac:dyDescent="0.35">
      <c r="A65" s="146" t="s">
        <v>47</v>
      </c>
      <c r="B65" s="198" t="s">
        <v>102</v>
      </c>
      <c r="C65" s="156" t="s">
        <v>103</v>
      </c>
      <c r="D65" s="156" t="s">
        <v>104</v>
      </c>
      <c r="E65" s="157" t="s">
        <v>105</v>
      </c>
      <c r="G65" s="274" t="s">
        <v>106</v>
      </c>
      <c r="H65" s="159"/>
      <c r="I65" s="158" t="s">
        <v>106</v>
      </c>
      <c r="J65" s="205" t="s">
        <v>84</v>
      </c>
    </row>
    <row r="66" spans="1:10" x14ac:dyDescent="0.3">
      <c r="A66" s="192" t="s">
        <v>50</v>
      </c>
      <c r="B66" s="163">
        <v>532773.65</v>
      </c>
      <c r="C66" s="163">
        <v>26684.37</v>
      </c>
      <c r="D66" s="163">
        <v>-4614.71</v>
      </c>
      <c r="E66" s="163">
        <v>223572.89</v>
      </c>
      <c r="G66" s="275">
        <f>SUM(B66:E66)</f>
        <v>778416.20000000007</v>
      </c>
      <c r="I66" s="165">
        <v>778416</v>
      </c>
      <c r="J66" s="207">
        <f>+I66-G66</f>
        <v>-0.20000000006984919</v>
      </c>
    </row>
    <row r="67" spans="1:10" x14ac:dyDescent="0.3">
      <c r="A67" s="193" t="s">
        <v>51</v>
      </c>
      <c r="B67" s="169">
        <v>6693.75</v>
      </c>
      <c r="C67" s="169"/>
      <c r="D67" s="169"/>
      <c r="E67" s="169"/>
      <c r="G67" s="276">
        <f t="shared" ref="G67:G81" si="9">SUM(B67:E67)</f>
        <v>6693.75</v>
      </c>
      <c r="I67" s="171">
        <v>6694</v>
      </c>
      <c r="J67" s="209">
        <f t="shared" ref="J67:J81" si="10">+I67-G67</f>
        <v>0.25</v>
      </c>
    </row>
    <row r="68" spans="1:10" x14ac:dyDescent="0.3">
      <c r="A68" s="193" t="s">
        <v>52</v>
      </c>
      <c r="B68" s="174">
        <v>4741075.9400000004</v>
      </c>
      <c r="C68" s="174">
        <v>870908.16</v>
      </c>
      <c r="D68" s="174">
        <v>3316702.54</v>
      </c>
      <c r="E68" s="174">
        <v>6791355.9499999983</v>
      </c>
      <c r="G68" s="277">
        <f t="shared" si="9"/>
        <v>15720042.59</v>
      </c>
      <c r="I68" s="176">
        <v>15720043</v>
      </c>
      <c r="J68" s="209">
        <f t="shared" si="10"/>
        <v>0.41000000014901161</v>
      </c>
    </row>
    <row r="69" spans="1:10" x14ac:dyDescent="0.3">
      <c r="A69" s="193" t="s">
        <v>53</v>
      </c>
      <c r="B69" s="174">
        <v>2796.07</v>
      </c>
      <c r="C69" s="174">
        <v>3119.88</v>
      </c>
      <c r="D69" s="174">
        <v>44192.39</v>
      </c>
      <c r="E69" s="174">
        <v>422966.66000000003</v>
      </c>
      <c r="G69" s="277">
        <f t="shared" si="9"/>
        <v>473075</v>
      </c>
      <c r="I69" s="176">
        <v>473075</v>
      </c>
      <c r="J69" s="209">
        <f t="shared" si="10"/>
        <v>0</v>
      </c>
    </row>
    <row r="70" spans="1:10" x14ac:dyDescent="0.3">
      <c r="A70" s="193" t="s">
        <v>54</v>
      </c>
      <c r="B70" s="174">
        <v>-19618.259999999998</v>
      </c>
      <c r="C70" s="174"/>
      <c r="D70" s="174"/>
      <c r="E70" s="174">
        <v>0</v>
      </c>
      <c r="G70" s="277">
        <f t="shared" si="9"/>
        <v>-19618.259999999998</v>
      </c>
      <c r="I70" s="176"/>
      <c r="J70" s="209">
        <f t="shared" si="10"/>
        <v>19618.259999999998</v>
      </c>
    </row>
    <row r="71" spans="1:10" x14ac:dyDescent="0.3">
      <c r="A71" s="193" t="s">
        <v>55</v>
      </c>
      <c r="B71" s="174">
        <v>70183.95</v>
      </c>
      <c r="C71" s="174">
        <v>33127.51</v>
      </c>
      <c r="D71" s="174">
        <v>43308.22</v>
      </c>
      <c r="E71" s="174">
        <v>9945.89</v>
      </c>
      <c r="G71" s="277">
        <f t="shared" si="9"/>
        <v>156565.57</v>
      </c>
      <c r="I71" s="176">
        <v>156566</v>
      </c>
      <c r="J71" s="209">
        <f t="shared" si="10"/>
        <v>0.42999999999301508</v>
      </c>
    </row>
    <row r="72" spans="1:10" x14ac:dyDescent="0.3">
      <c r="A72" s="193" t="s">
        <v>56</v>
      </c>
      <c r="B72" s="174"/>
      <c r="C72" s="174"/>
      <c r="D72" s="174"/>
      <c r="E72" s="174"/>
      <c r="G72" s="277">
        <f t="shared" si="9"/>
        <v>0</v>
      </c>
      <c r="I72" s="176"/>
      <c r="J72" s="209">
        <f t="shared" si="10"/>
        <v>0</v>
      </c>
    </row>
    <row r="73" spans="1:10" x14ac:dyDescent="0.3">
      <c r="A73" s="193" t="s">
        <v>85</v>
      </c>
      <c r="B73" s="174">
        <v>16671.21</v>
      </c>
      <c r="C73" s="174">
        <v>1443.04</v>
      </c>
      <c r="D73" s="174">
        <v>660776.28</v>
      </c>
      <c r="E73" s="174">
        <v>373164.42</v>
      </c>
      <c r="G73" s="277">
        <f t="shared" si="9"/>
        <v>1052054.95</v>
      </c>
      <c r="I73" s="176">
        <v>1052055</v>
      </c>
      <c r="J73" s="209">
        <f t="shared" si="10"/>
        <v>5.0000000046566129E-2</v>
      </c>
    </row>
    <row r="74" spans="1:10" x14ac:dyDescent="0.3">
      <c r="A74" s="193" t="s">
        <v>58</v>
      </c>
      <c r="B74" s="174">
        <v>960579.69</v>
      </c>
      <c r="C74" s="174">
        <v>679829.28</v>
      </c>
      <c r="D74" s="174">
        <v>693058.04</v>
      </c>
      <c r="E74" s="174">
        <v>934254.82</v>
      </c>
      <c r="G74" s="277">
        <f t="shared" si="9"/>
        <v>3267721.8299999996</v>
      </c>
      <c r="I74" s="176">
        <v>3267722</v>
      </c>
      <c r="J74" s="209">
        <f t="shared" si="10"/>
        <v>0.17000000039115548</v>
      </c>
    </row>
    <row r="75" spans="1:10" x14ac:dyDescent="0.3">
      <c r="A75" s="193" t="s">
        <v>59</v>
      </c>
      <c r="B75" s="174">
        <v>910657.47</v>
      </c>
      <c r="C75" s="174">
        <v>367570.75</v>
      </c>
      <c r="D75" s="174">
        <v>-18213.84</v>
      </c>
      <c r="E75" s="174">
        <v>21899.329999999998</v>
      </c>
      <c r="G75" s="277">
        <f t="shared" si="9"/>
        <v>1281913.71</v>
      </c>
      <c r="I75" s="176">
        <v>1281914</v>
      </c>
      <c r="J75" s="209">
        <f t="shared" si="10"/>
        <v>0.2900000000372529</v>
      </c>
    </row>
    <row r="76" spans="1:10" x14ac:dyDescent="0.3">
      <c r="A76" s="193" t="s">
        <v>60</v>
      </c>
      <c r="B76" s="174">
        <v>241074.04</v>
      </c>
      <c r="C76" s="174">
        <v>761393.97</v>
      </c>
      <c r="D76" s="174">
        <v>260960.14</v>
      </c>
      <c r="E76" s="174">
        <v>215286.76000000004</v>
      </c>
      <c r="G76" s="277">
        <f t="shared" si="9"/>
        <v>1478714.91</v>
      </c>
      <c r="I76" s="176">
        <v>1478715</v>
      </c>
      <c r="J76" s="209">
        <f t="shared" si="10"/>
        <v>9.0000000083819032E-2</v>
      </c>
    </row>
    <row r="77" spans="1:10" x14ac:dyDescent="0.3">
      <c r="A77" s="193" t="s">
        <v>61</v>
      </c>
      <c r="B77" s="174">
        <v>112028.53</v>
      </c>
      <c r="C77" s="174">
        <v>102032.67</v>
      </c>
      <c r="D77" s="174">
        <v>1804.74</v>
      </c>
      <c r="E77" s="174">
        <v>218.67999999999998</v>
      </c>
      <c r="G77" s="277">
        <f t="shared" si="9"/>
        <v>216084.62</v>
      </c>
      <c r="I77" s="176">
        <v>216085</v>
      </c>
      <c r="J77" s="209">
        <f t="shared" si="10"/>
        <v>0.38000000000465661</v>
      </c>
    </row>
    <row r="78" spans="1:10" x14ac:dyDescent="0.3">
      <c r="A78" s="193" t="s">
        <v>62</v>
      </c>
      <c r="B78" s="174">
        <v>160022.38</v>
      </c>
      <c r="C78" s="174">
        <v>203476.45</v>
      </c>
      <c r="D78" s="174">
        <v>5838.72</v>
      </c>
      <c r="E78" s="174">
        <v>63.75</v>
      </c>
      <c r="G78" s="277">
        <f t="shared" si="9"/>
        <v>369401.3</v>
      </c>
      <c r="I78" s="176">
        <v>369401</v>
      </c>
      <c r="J78" s="209">
        <f t="shared" si="10"/>
        <v>-0.29999999998835847</v>
      </c>
    </row>
    <row r="79" spans="1:10" x14ac:dyDescent="0.3">
      <c r="A79" s="193" t="s">
        <v>63</v>
      </c>
      <c r="B79" s="174">
        <v>2735761.14</v>
      </c>
      <c r="C79" s="174">
        <v>3217716.22</v>
      </c>
      <c r="D79" s="174">
        <v>4318535.54</v>
      </c>
      <c r="E79" s="174">
        <v>4577547.5900000017</v>
      </c>
      <c r="G79" s="277">
        <f t="shared" si="9"/>
        <v>14849560.490000002</v>
      </c>
      <c r="I79" s="176">
        <v>14849560</v>
      </c>
      <c r="J79" s="209">
        <f t="shared" si="10"/>
        <v>-0.49000000208616257</v>
      </c>
    </row>
    <row r="80" spans="1:10" ht="20.25" customHeight="1" thickBot="1" x14ac:dyDescent="0.35">
      <c r="A80" s="194" t="s">
        <v>64</v>
      </c>
      <c r="B80" s="179">
        <v>2476376.65</v>
      </c>
      <c r="C80" s="179">
        <v>1210487.8</v>
      </c>
      <c r="D80" s="179">
        <v>1313933.46</v>
      </c>
      <c r="E80" s="179">
        <v>1931466.3599999996</v>
      </c>
      <c r="G80" s="278">
        <f t="shared" si="9"/>
        <v>6932264.2699999996</v>
      </c>
      <c r="I80" s="176">
        <v>6932264</v>
      </c>
      <c r="J80" s="214">
        <f t="shared" si="10"/>
        <v>-0.26999999955296516</v>
      </c>
    </row>
    <row r="81" spans="1:11" s="201" customFormat="1" ht="20.25" customHeight="1" thickTop="1" thickBot="1" x14ac:dyDescent="0.35">
      <c r="A81" s="200"/>
      <c r="B81" s="183">
        <v>12947076.210000003</v>
      </c>
      <c r="C81" s="195">
        <v>7477790.1000000006</v>
      </c>
      <c r="D81" s="183">
        <v>10636281.52</v>
      </c>
      <c r="E81" s="195">
        <f>SUM(E66:E80)</f>
        <v>15501743.099999998</v>
      </c>
      <c r="F81" s="143"/>
      <c r="G81" s="279">
        <f t="shared" si="9"/>
        <v>46562890.93</v>
      </c>
      <c r="H81" s="143"/>
      <c r="I81" s="186">
        <f>SUM(I66:I80)</f>
        <v>46582510</v>
      </c>
      <c r="J81" s="195">
        <f t="shared" si="10"/>
        <v>19619.070000000298</v>
      </c>
      <c r="K81" s="143"/>
    </row>
    <row r="82" spans="1:11" ht="15" thickBot="1" x14ac:dyDescent="0.35">
      <c r="A82" s="149"/>
      <c r="B82" s="149"/>
      <c r="C82" s="149"/>
      <c r="D82" s="149"/>
      <c r="E82" s="149"/>
      <c r="F82" s="149"/>
      <c r="G82" s="149"/>
      <c r="H82" s="149"/>
      <c r="I82" s="202"/>
    </row>
    <row r="83" spans="1:11" ht="18" x14ac:dyDescent="0.35">
      <c r="A83" s="189" t="s">
        <v>107</v>
      </c>
      <c r="B83" s="190" t="s">
        <v>72</v>
      </c>
      <c r="C83" s="151" t="s">
        <v>73</v>
      </c>
      <c r="D83" s="151" t="s">
        <v>74</v>
      </c>
      <c r="E83" s="152" t="s">
        <v>75</v>
      </c>
      <c r="G83" s="203" t="s">
        <v>108</v>
      </c>
      <c r="H83" s="154"/>
      <c r="I83" s="196" t="s">
        <v>108</v>
      </c>
    </row>
    <row r="84" spans="1:11" ht="15" thickBot="1" x14ac:dyDescent="0.35">
      <c r="A84" s="146" t="s">
        <v>47</v>
      </c>
      <c r="B84" s="198" t="s">
        <v>109</v>
      </c>
      <c r="C84" s="156" t="s">
        <v>110</v>
      </c>
      <c r="D84" s="156" t="s">
        <v>111</v>
      </c>
      <c r="E84" s="157" t="s">
        <v>112</v>
      </c>
      <c r="G84" s="204" t="s">
        <v>113</v>
      </c>
      <c r="H84" s="159"/>
      <c r="I84" s="199" t="s">
        <v>113</v>
      </c>
      <c r="J84" s="205" t="s">
        <v>84</v>
      </c>
    </row>
    <row r="85" spans="1:11" x14ac:dyDescent="0.3">
      <c r="A85" s="192" t="s">
        <v>50</v>
      </c>
      <c r="B85" s="163">
        <v>568822.57999999996</v>
      </c>
      <c r="C85" s="163">
        <v>560</v>
      </c>
      <c r="D85" s="163">
        <v>15155.88</v>
      </c>
      <c r="E85" s="163">
        <v>39066</v>
      </c>
      <c r="G85" s="206">
        <f>SUM(B85:E85)</f>
        <v>623604.46</v>
      </c>
      <c r="I85" s="165">
        <v>623604</v>
      </c>
      <c r="J85" s="207">
        <f>+I85-G85</f>
        <v>-0.4599999999627471</v>
      </c>
    </row>
    <row r="86" spans="1:11" x14ac:dyDescent="0.3">
      <c r="A86" s="193" t="s">
        <v>51</v>
      </c>
      <c r="B86" s="169">
        <v>610207.97</v>
      </c>
      <c r="C86" s="169">
        <v>324439</v>
      </c>
      <c r="D86" s="169">
        <v>817289.36</v>
      </c>
      <c r="E86" s="169">
        <v>515406</v>
      </c>
      <c r="G86" s="208">
        <f>SUM(B86:E86)</f>
        <v>2267342.33</v>
      </c>
      <c r="I86" s="171">
        <v>2267343</v>
      </c>
      <c r="J86" s="209">
        <f t="shared" ref="J86:J100" si="11">+I86-G86</f>
        <v>0.66999999992549419</v>
      </c>
    </row>
    <row r="87" spans="1:11" x14ac:dyDescent="0.3">
      <c r="A87" s="193" t="s">
        <v>52</v>
      </c>
      <c r="B87" s="174">
        <v>3968059.69</v>
      </c>
      <c r="C87" s="174">
        <v>1828842</v>
      </c>
      <c r="D87" s="174">
        <v>2624519.63</v>
      </c>
      <c r="E87" s="174">
        <v>2771837</v>
      </c>
      <c r="G87" s="210">
        <f t="shared" ref="G87:G99" si="12">SUM(B87:E87)</f>
        <v>11193258.32</v>
      </c>
      <c r="I87" s="176">
        <v>11193259</v>
      </c>
      <c r="J87" s="209">
        <f t="shared" si="11"/>
        <v>0.67999999970197678</v>
      </c>
      <c r="K87" s="211"/>
    </row>
    <row r="88" spans="1:11" x14ac:dyDescent="0.3">
      <c r="A88" s="193" t="s">
        <v>53</v>
      </c>
      <c r="B88" s="174">
        <v>331.5</v>
      </c>
      <c r="C88" s="174">
        <v>1717</v>
      </c>
      <c r="D88" s="174">
        <v>1772.89</v>
      </c>
      <c r="E88" s="174">
        <v>268</v>
      </c>
      <c r="G88" s="210">
        <f t="shared" si="12"/>
        <v>4089.3900000000003</v>
      </c>
      <c r="I88" s="176">
        <v>4090</v>
      </c>
      <c r="J88" s="209">
        <f t="shared" si="11"/>
        <v>0.60999999999967258</v>
      </c>
      <c r="K88" s="211"/>
    </row>
    <row r="89" spans="1:11" x14ac:dyDescent="0.3">
      <c r="A89" s="193" t="s">
        <v>54</v>
      </c>
      <c r="B89" s="174">
        <v>35879.769999999997</v>
      </c>
      <c r="C89" s="174">
        <v>0</v>
      </c>
      <c r="D89" s="174">
        <v>0</v>
      </c>
      <c r="E89" s="174">
        <v>-19651</v>
      </c>
      <c r="G89" s="210">
        <f t="shared" si="12"/>
        <v>16228.769999999997</v>
      </c>
      <c r="I89" s="176">
        <v>0</v>
      </c>
      <c r="J89" s="209">
        <f t="shared" si="11"/>
        <v>-16228.769999999997</v>
      </c>
      <c r="K89" s="212"/>
    </row>
    <row r="90" spans="1:11" x14ac:dyDescent="0.3">
      <c r="A90" s="193" t="s">
        <v>55</v>
      </c>
      <c r="B90" s="174">
        <v>27350.84</v>
      </c>
      <c r="C90" s="174">
        <v>5979</v>
      </c>
      <c r="D90" s="174">
        <v>100324.3</v>
      </c>
      <c r="E90" s="174">
        <v>86074</v>
      </c>
      <c r="G90" s="210">
        <f t="shared" si="12"/>
        <v>219728.14</v>
      </c>
      <c r="I90" s="176">
        <v>219728</v>
      </c>
      <c r="J90" s="209">
        <f t="shared" si="11"/>
        <v>-0.14000000001396984</v>
      </c>
      <c r="K90" s="211"/>
    </row>
    <row r="91" spans="1:11" x14ac:dyDescent="0.3">
      <c r="A91" s="193" t="s">
        <v>56</v>
      </c>
      <c r="B91" s="174"/>
      <c r="C91" s="174"/>
      <c r="D91" s="174"/>
      <c r="E91" s="174">
        <v>-5577</v>
      </c>
      <c r="G91" s="210">
        <f t="shared" si="12"/>
        <v>-5577</v>
      </c>
      <c r="I91" s="176">
        <v>0</v>
      </c>
      <c r="J91" s="209">
        <f t="shared" si="11"/>
        <v>5577</v>
      </c>
      <c r="K91" s="211"/>
    </row>
    <row r="92" spans="1:11" x14ac:dyDescent="0.3">
      <c r="A92" s="193" t="s">
        <v>57</v>
      </c>
      <c r="B92" s="174">
        <v>48386.25</v>
      </c>
      <c r="C92" s="174">
        <v>115411</v>
      </c>
      <c r="D92" s="174">
        <v>614660.85</v>
      </c>
      <c r="E92" s="174">
        <v>427282</v>
      </c>
      <c r="G92" s="210">
        <f t="shared" si="12"/>
        <v>1205740.1000000001</v>
      </c>
      <c r="I92" s="176">
        <v>1205740</v>
      </c>
      <c r="J92" s="209">
        <f t="shared" si="11"/>
        <v>-0.10000000009313226</v>
      </c>
    </row>
    <row r="93" spans="1:11" x14ac:dyDescent="0.3">
      <c r="A93" s="193" t="s">
        <v>58</v>
      </c>
      <c r="B93" s="174">
        <v>156677.06</v>
      </c>
      <c r="C93" s="174">
        <v>1196533</v>
      </c>
      <c r="D93" s="174">
        <v>902147.84</v>
      </c>
      <c r="E93" s="174">
        <v>1778072</v>
      </c>
      <c r="G93" s="210">
        <f t="shared" si="12"/>
        <v>4033429.9</v>
      </c>
      <c r="I93" s="176">
        <v>4033430</v>
      </c>
      <c r="J93" s="209">
        <f t="shared" si="11"/>
        <v>0.10000000009313226</v>
      </c>
    </row>
    <row r="94" spans="1:11" x14ac:dyDescent="0.3">
      <c r="A94" s="193" t="s">
        <v>59</v>
      </c>
      <c r="B94" s="174">
        <v>536225.68999999994</v>
      </c>
      <c r="C94" s="174">
        <v>530327</v>
      </c>
      <c r="D94" s="174">
        <v>191293.89</v>
      </c>
      <c r="E94" s="174">
        <v>625450</v>
      </c>
      <c r="G94" s="210">
        <f t="shared" si="12"/>
        <v>1883296.58</v>
      </c>
      <c r="I94" s="176">
        <v>1883297</v>
      </c>
      <c r="J94" s="209">
        <f t="shared" si="11"/>
        <v>0.41999999992549419</v>
      </c>
    </row>
    <row r="95" spans="1:11" x14ac:dyDescent="0.3">
      <c r="A95" s="193" t="s">
        <v>60</v>
      </c>
      <c r="B95" s="174">
        <v>263879.06</v>
      </c>
      <c r="C95" s="174">
        <v>5690</v>
      </c>
      <c r="D95" s="174">
        <v>0</v>
      </c>
      <c r="E95" s="174">
        <v>123085</v>
      </c>
      <c r="G95" s="210">
        <f t="shared" si="12"/>
        <v>392654.06</v>
      </c>
      <c r="I95" s="176">
        <v>392655</v>
      </c>
      <c r="J95" s="209">
        <f t="shared" si="11"/>
        <v>0.94000000000232831</v>
      </c>
    </row>
    <row r="96" spans="1:11" x14ac:dyDescent="0.3">
      <c r="A96" s="193" t="s">
        <v>61</v>
      </c>
      <c r="B96" s="174">
        <v>968786.32</v>
      </c>
      <c r="C96" s="174">
        <v>74206</v>
      </c>
      <c r="D96" s="174">
        <v>46014.55</v>
      </c>
      <c r="E96" s="174">
        <v>736104</v>
      </c>
      <c r="G96" s="210">
        <f t="shared" si="12"/>
        <v>1825110.8699999999</v>
      </c>
      <c r="I96" s="176">
        <v>1825111</v>
      </c>
      <c r="J96" s="209">
        <f t="shared" si="11"/>
        <v>0.13000000012107193</v>
      </c>
    </row>
    <row r="97" spans="1:11" x14ac:dyDescent="0.3">
      <c r="A97" s="193" t="s">
        <v>62</v>
      </c>
      <c r="B97" s="174">
        <v>25059.16</v>
      </c>
      <c r="C97" s="174">
        <v>41507</v>
      </c>
      <c r="D97" s="174">
        <v>-11164.96</v>
      </c>
      <c r="E97" s="174">
        <v>-5420</v>
      </c>
      <c r="G97" s="210">
        <f t="shared" si="12"/>
        <v>49981.200000000004</v>
      </c>
      <c r="I97" s="176">
        <v>66566</v>
      </c>
      <c r="J97" s="209">
        <f t="shared" si="11"/>
        <v>16584.799999999996</v>
      </c>
    </row>
    <row r="98" spans="1:11" ht="20.25" customHeight="1" x14ac:dyDescent="0.3">
      <c r="A98" s="193" t="s">
        <v>63</v>
      </c>
      <c r="B98" s="174">
        <v>1838740.53</v>
      </c>
      <c r="C98" s="174">
        <v>2131131</v>
      </c>
      <c r="D98" s="174">
        <v>1315793.52</v>
      </c>
      <c r="E98" s="174">
        <v>2741140</v>
      </c>
      <c r="G98" s="210">
        <f t="shared" si="12"/>
        <v>8026805.0500000007</v>
      </c>
      <c r="I98" s="176">
        <v>8044601</v>
      </c>
      <c r="J98" s="209">
        <f t="shared" si="11"/>
        <v>17795.949999999255</v>
      </c>
    </row>
    <row r="99" spans="1:11" s="201" customFormat="1" ht="20.25" customHeight="1" thickBot="1" x14ac:dyDescent="0.35">
      <c r="A99" s="194" t="s">
        <v>64</v>
      </c>
      <c r="B99" s="179">
        <v>1924219.78</v>
      </c>
      <c r="C99" s="179">
        <v>1505986</v>
      </c>
      <c r="D99" s="179">
        <v>698216.55</v>
      </c>
      <c r="E99" s="179">
        <v>1515321</v>
      </c>
      <c r="F99" s="143"/>
      <c r="G99" s="213">
        <f t="shared" si="12"/>
        <v>5643743.3300000001</v>
      </c>
      <c r="H99" s="143"/>
      <c r="I99" s="176">
        <v>5643743</v>
      </c>
      <c r="J99" s="214">
        <f t="shared" si="11"/>
        <v>-0.33000000007450581</v>
      </c>
      <c r="K99" s="143"/>
    </row>
    <row r="100" spans="1:11" ht="19.2" thickTop="1" thickBot="1" x14ac:dyDescent="0.35">
      <c r="A100" s="200"/>
      <c r="B100" s="183">
        <f>SUM(B85:B99)</f>
        <v>10972626.199999999</v>
      </c>
      <c r="C100" s="195">
        <f>SUM(C85:C99)</f>
        <v>7762328</v>
      </c>
      <c r="D100" s="183">
        <f>SUM(D85:D99)</f>
        <v>7316024.2999999998</v>
      </c>
      <c r="E100" s="195">
        <f>SUM(E85:E99)</f>
        <v>11328457</v>
      </c>
      <c r="G100" s="215">
        <f>SUM(G85:G99)</f>
        <v>37379435.5</v>
      </c>
      <c r="I100" s="186">
        <f>SUM(I85:I99)</f>
        <v>37403167</v>
      </c>
      <c r="J100" s="195">
        <f t="shared" si="11"/>
        <v>23731.5</v>
      </c>
    </row>
    <row r="101" spans="1:11" ht="18.600000000000001" thickBot="1" x14ac:dyDescent="0.35">
      <c r="A101" s="216"/>
      <c r="B101" s="217"/>
      <c r="C101" s="217"/>
      <c r="D101" s="217"/>
      <c r="E101" s="217"/>
      <c r="F101" s="218"/>
      <c r="G101" s="219"/>
      <c r="H101" s="201"/>
      <c r="I101" s="220"/>
      <c r="J101" s="201"/>
      <c r="K101" s="201"/>
    </row>
    <row r="102" spans="1:11" ht="18" x14ac:dyDescent="0.35">
      <c r="A102" s="221" t="s">
        <v>114</v>
      </c>
      <c r="B102" s="222" t="s">
        <v>72</v>
      </c>
      <c r="C102" s="223" t="s">
        <v>73</v>
      </c>
      <c r="D102" s="223" t="s">
        <v>74</v>
      </c>
      <c r="E102" s="224" t="s">
        <v>75</v>
      </c>
      <c r="F102" s="225"/>
      <c r="G102" s="226" t="s">
        <v>115</v>
      </c>
      <c r="H102" s="154"/>
    </row>
    <row r="103" spans="1:11" ht="15" thickBot="1" x14ac:dyDescent="0.35">
      <c r="A103" s="227" t="s">
        <v>47</v>
      </c>
      <c r="B103" s="228" t="s">
        <v>116</v>
      </c>
      <c r="C103" s="229" t="s">
        <v>117</v>
      </c>
      <c r="D103" s="229" t="s">
        <v>118</v>
      </c>
      <c r="E103" s="230" t="s">
        <v>119</v>
      </c>
      <c r="F103" s="225"/>
      <c r="G103" s="231" t="s">
        <v>120</v>
      </c>
      <c r="H103" s="159"/>
    </row>
    <row r="104" spans="1:11" x14ac:dyDescent="0.3">
      <c r="A104" s="232" t="s">
        <v>50</v>
      </c>
      <c r="B104" s="233">
        <v>162196.40000000002</v>
      </c>
      <c r="C104" s="233">
        <v>-7521.86</v>
      </c>
      <c r="D104" s="233">
        <v>1182.73</v>
      </c>
      <c r="E104" s="233">
        <v>-5976.71</v>
      </c>
      <c r="F104" s="225"/>
      <c r="G104" s="234">
        <f>SUM(B104:E104)</f>
        <v>149880.56000000006</v>
      </c>
    </row>
    <row r="105" spans="1:11" x14ac:dyDescent="0.3">
      <c r="A105" s="235" t="s">
        <v>51</v>
      </c>
      <c r="B105" s="236">
        <v>143877.71</v>
      </c>
      <c r="C105" s="236">
        <v>-56677.279999999999</v>
      </c>
      <c r="D105" s="236">
        <v>0</v>
      </c>
      <c r="E105" s="236">
        <v>-14832.18</v>
      </c>
      <c r="F105" s="225"/>
      <c r="G105" s="237">
        <f t="shared" ref="G105:G118" si="13">SUM(B105:E105)</f>
        <v>72368.25</v>
      </c>
    </row>
    <row r="106" spans="1:11" x14ac:dyDescent="0.3">
      <c r="A106" s="235" t="s">
        <v>52</v>
      </c>
      <c r="B106" s="238">
        <v>4943167.8099999996</v>
      </c>
      <c r="C106" s="238">
        <v>1685686.25</v>
      </c>
      <c r="D106" s="238">
        <v>969698.67</v>
      </c>
      <c r="E106" s="238">
        <v>2775946.83</v>
      </c>
      <c r="F106" s="225"/>
      <c r="G106" s="239">
        <f t="shared" si="13"/>
        <v>10374499.559999999</v>
      </c>
    </row>
    <row r="107" spans="1:11" x14ac:dyDescent="0.3">
      <c r="A107" s="235" t="s">
        <v>53</v>
      </c>
      <c r="B107" s="238">
        <v>5799.19</v>
      </c>
      <c r="C107" s="238">
        <v>4152.68</v>
      </c>
      <c r="D107" s="238">
        <v>1147.5</v>
      </c>
      <c r="E107" s="238">
        <v>549.52</v>
      </c>
      <c r="F107" s="225"/>
      <c r="G107" s="239">
        <f t="shared" si="13"/>
        <v>11648.89</v>
      </c>
    </row>
    <row r="108" spans="1:11" x14ac:dyDescent="0.3">
      <c r="A108" s="235" t="s">
        <v>54</v>
      </c>
      <c r="B108" s="238">
        <v>195290.32</v>
      </c>
      <c r="C108" s="238">
        <v>90047.53</v>
      </c>
      <c r="D108" s="238">
        <v>0</v>
      </c>
      <c r="E108" s="238">
        <v>47.81</v>
      </c>
      <c r="F108" s="225"/>
      <c r="G108" s="239">
        <f t="shared" si="13"/>
        <v>285385.65999999997</v>
      </c>
    </row>
    <row r="109" spans="1:11" x14ac:dyDescent="0.3">
      <c r="A109" s="235" t="s">
        <v>55</v>
      </c>
      <c r="B109" s="238">
        <v>50567.71</v>
      </c>
      <c r="C109" s="238">
        <v>25343.94</v>
      </c>
      <c r="D109" s="238">
        <v>638.14</v>
      </c>
      <c r="E109" s="238"/>
      <c r="F109" s="225"/>
      <c r="G109" s="239">
        <f t="shared" si="13"/>
        <v>76549.789999999994</v>
      </c>
    </row>
    <row r="110" spans="1:11" x14ac:dyDescent="0.3">
      <c r="A110" s="235" t="s">
        <v>57</v>
      </c>
      <c r="B110" s="238">
        <v>460622.05</v>
      </c>
      <c r="C110" s="238">
        <v>129560.9</v>
      </c>
      <c r="D110" s="238">
        <v>501932.64</v>
      </c>
      <c r="E110" s="238">
        <v>519064.58</v>
      </c>
      <c r="F110" s="225"/>
      <c r="G110" s="239">
        <f t="shared" si="13"/>
        <v>1611180.17</v>
      </c>
    </row>
    <row r="111" spans="1:11" x14ac:dyDescent="0.3">
      <c r="A111" s="235" t="s">
        <v>58</v>
      </c>
      <c r="B111" s="238">
        <v>493519.58</v>
      </c>
      <c r="C111" s="238">
        <v>80399.759999999995</v>
      </c>
      <c r="D111" s="238">
        <v>913443.77</v>
      </c>
      <c r="E111" s="238">
        <v>703039.88</v>
      </c>
      <c r="F111" s="225"/>
      <c r="G111" s="239">
        <f t="shared" si="13"/>
        <v>2190402.9899999998</v>
      </c>
    </row>
    <row r="112" spans="1:11" x14ac:dyDescent="0.3">
      <c r="A112" s="235" t="s">
        <v>59</v>
      </c>
      <c r="B112" s="238">
        <v>36511.379999999997</v>
      </c>
      <c r="C112" s="238">
        <v>82693.86</v>
      </c>
      <c r="D112" s="238">
        <v>44630.75</v>
      </c>
      <c r="E112" s="238">
        <v>72696.960000000006</v>
      </c>
      <c r="F112" s="225"/>
      <c r="G112" s="239">
        <f t="shared" si="13"/>
        <v>236532.95</v>
      </c>
    </row>
    <row r="113" spans="1:11" x14ac:dyDescent="0.3">
      <c r="A113" s="235" t="s">
        <v>60</v>
      </c>
      <c r="B113" s="238">
        <v>1072653.46</v>
      </c>
      <c r="C113" s="238">
        <v>392702.33</v>
      </c>
      <c r="D113" s="238">
        <v>521459.43</v>
      </c>
      <c r="E113" s="238">
        <v>478023.02</v>
      </c>
      <c r="F113" s="225"/>
      <c r="G113" s="239">
        <f t="shared" si="13"/>
        <v>2464838.2400000002</v>
      </c>
    </row>
    <row r="114" spans="1:11" x14ac:dyDescent="0.3">
      <c r="A114" s="235" t="s">
        <v>61</v>
      </c>
      <c r="B114" s="238">
        <v>304969.92</v>
      </c>
      <c r="C114" s="238">
        <v>801035.73</v>
      </c>
      <c r="D114" s="238">
        <v>1137574.29</v>
      </c>
      <c r="E114" s="238">
        <v>180185.64</v>
      </c>
      <c r="F114" s="225"/>
      <c r="G114" s="239">
        <f t="shared" si="13"/>
        <v>2423765.58</v>
      </c>
    </row>
    <row r="115" spans="1:11" x14ac:dyDescent="0.3">
      <c r="A115" s="235" t="s">
        <v>62</v>
      </c>
      <c r="B115" s="238">
        <v>42555.01</v>
      </c>
      <c r="C115" s="238">
        <v>32078.16</v>
      </c>
      <c r="D115" s="238">
        <v>23080.59</v>
      </c>
      <c r="E115" s="238">
        <v>18084.11</v>
      </c>
      <c r="F115" s="225"/>
      <c r="G115" s="239">
        <f t="shared" si="13"/>
        <v>115797.87</v>
      </c>
    </row>
    <row r="116" spans="1:11" x14ac:dyDescent="0.3">
      <c r="A116" s="235" t="s">
        <v>63</v>
      </c>
      <c r="B116" s="238">
        <v>1574660.16</v>
      </c>
      <c r="C116" s="238">
        <v>2165147</v>
      </c>
      <c r="D116" s="238">
        <v>2572358.0099999998</v>
      </c>
      <c r="E116" s="238">
        <v>2964888.46</v>
      </c>
      <c r="F116" s="225"/>
      <c r="G116" s="239">
        <f t="shared" si="13"/>
        <v>9277053.629999999</v>
      </c>
    </row>
    <row r="117" spans="1:11" x14ac:dyDescent="0.3">
      <c r="A117" s="240" t="s">
        <v>64</v>
      </c>
      <c r="B117" s="241">
        <v>2005687.6</v>
      </c>
      <c r="C117" s="241">
        <v>1232062.55</v>
      </c>
      <c r="D117" s="241">
        <v>2853889.45</v>
      </c>
      <c r="E117" s="241">
        <v>2413585.31</v>
      </c>
      <c r="F117" s="225"/>
      <c r="G117" s="242">
        <f t="shared" si="13"/>
        <v>8505224.9100000001</v>
      </c>
    </row>
    <row r="118" spans="1:11" ht="18.600000000000001" thickBot="1" x14ac:dyDescent="0.35">
      <c r="A118" s="243"/>
      <c r="B118" s="244">
        <f>SUM(B104:B117)</f>
        <v>11492078.299999999</v>
      </c>
      <c r="C118" s="244">
        <v>6656711.5499999998</v>
      </c>
      <c r="D118" s="244">
        <f>SUM(D104:D117)</f>
        <v>9541035.9699999988</v>
      </c>
      <c r="E118" s="244">
        <f>SUM(E104:E117)</f>
        <v>10105303.23</v>
      </c>
      <c r="F118" s="225"/>
      <c r="G118" s="245">
        <f t="shared" si="13"/>
        <v>37795129.049999997</v>
      </c>
    </row>
    <row r="119" spans="1:11" ht="18" x14ac:dyDescent="0.3">
      <c r="A119" s="216"/>
      <c r="B119" s="217"/>
      <c r="C119" s="217"/>
      <c r="D119" s="217"/>
      <c r="E119" s="217"/>
      <c r="F119" s="218"/>
      <c r="G119" s="219"/>
      <c r="H119" s="201"/>
      <c r="I119" s="201"/>
      <c r="J119" s="201"/>
      <c r="K119" s="201"/>
    </row>
    <row r="120" spans="1:11" ht="18" x14ac:dyDescent="0.35">
      <c r="A120" s="246" t="s">
        <v>121</v>
      </c>
      <c r="B120" s="247" t="s">
        <v>72</v>
      </c>
      <c r="C120" s="248" t="s">
        <v>73</v>
      </c>
      <c r="D120" s="248" t="s">
        <v>74</v>
      </c>
      <c r="E120" s="249" t="s">
        <v>75</v>
      </c>
      <c r="G120" s="250" t="s">
        <v>115</v>
      </c>
      <c r="H120" s="154"/>
    </row>
    <row r="121" spans="1:11" ht="15" thickBot="1" x14ac:dyDescent="0.35">
      <c r="A121" s="251" t="s">
        <v>47</v>
      </c>
      <c r="B121" s="252" t="s">
        <v>122</v>
      </c>
      <c r="C121" s="253" t="s">
        <v>123</v>
      </c>
      <c r="D121" s="253" t="s">
        <v>124</v>
      </c>
      <c r="E121" s="254" t="s">
        <v>125</v>
      </c>
      <c r="G121" s="255" t="s">
        <v>120</v>
      </c>
      <c r="H121" s="159"/>
    </row>
    <row r="122" spans="1:11" x14ac:dyDescent="0.3">
      <c r="A122" s="256" t="s">
        <v>50</v>
      </c>
      <c r="B122" s="257">
        <v>162311.69</v>
      </c>
      <c r="C122" s="258">
        <v>37886.659999999996</v>
      </c>
      <c r="D122" s="258">
        <v>12115.56</v>
      </c>
      <c r="E122" s="258">
        <v>300957.46000000002</v>
      </c>
      <c r="G122" s="259">
        <f>+E122+D122+C122+B122</f>
        <v>513271.37</v>
      </c>
    </row>
    <row r="123" spans="1:11" x14ac:dyDescent="0.3">
      <c r="A123" s="260" t="s">
        <v>51</v>
      </c>
      <c r="B123" s="261">
        <v>34087.79</v>
      </c>
      <c r="C123" s="258">
        <v>256312.61000000002</v>
      </c>
      <c r="D123" s="258"/>
      <c r="E123" s="258">
        <v>343.93</v>
      </c>
      <c r="G123" s="259">
        <f t="shared" ref="G123:G137" si="14">+E123+D123+C123+B123</f>
        <v>290744.33</v>
      </c>
    </row>
    <row r="124" spans="1:11" x14ac:dyDescent="0.3">
      <c r="A124" s="260" t="s">
        <v>52</v>
      </c>
      <c r="B124" s="258">
        <v>2816347.4299999974</v>
      </c>
      <c r="C124" s="258">
        <v>2298454.6100000003</v>
      </c>
      <c r="D124" s="258">
        <v>3090738.04</v>
      </c>
      <c r="E124" s="258">
        <v>3448156.7199999983</v>
      </c>
      <c r="G124" s="259">
        <f t="shared" si="14"/>
        <v>11653696.799999995</v>
      </c>
    </row>
    <row r="125" spans="1:11" x14ac:dyDescent="0.3">
      <c r="A125" s="260" t="s">
        <v>53</v>
      </c>
      <c r="B125" s="258">
        <v>105904.31999999999</v>
      </c>
      <c r="C125" s="258">
        <v>304165.43</v>
      </c>
      <c r="D125" s="258">
        <v>252494.43000000002</v>
      </c>
      <c r="E125" s="258">
        <v>502853.33000000007</v>
      </c>
      <c r="G125" s="259">
        <f t="shared" si="14"/>
        <v>1165417.5100000002</v>
      </c>
    </row>
    <row r="126" spans="1:11" x14ac:dyDescent="0.3">
      <c r="A126" s="260" t="s">
        <v>54</v>
      </c>
      <c r="B126" s="258">
        <v>45954.229999999996</v>
      </c>
      <c r="C126" s="258">
        <v>220902.19</v>
      </c>
      <c r="D126" s="258"/>
      <c r="E126" s="258">
        <v>17684.72</v>
      </c>
      <c r="G126" s="259">
        <f t="shared" si="14"/>
        <v>284541.14</v>
      </c>
    </row>
    <row r="127" spans="1:11" x14ac:dyDescent="0.3">
      <c r="A127" s="260" t="s">
        <v>55</v>
      </c>
      <c r="B127" s="258">
        <v>101090.18999999999</v>
      </c>
      <c r="C127" s="258">
        <v>151873.01999999999</v>
      </c>
      <c r="D127" s="258">
        <v>701.25</v>
      </c>
      <c r="E127" s="258">
        <v>4271.6100000000006</v>
      </c>
      <c r="G127" s="259">
        <f t="shared" si="14"/>
        <v>257936.07</v>
      </c>
    </row>
    <row r="128" spans="1:11" x14ac:dyDescent="0.3">
      <c r="A128" s="260" t="s">
        <v>56</v>
      </c>
      <c r="B128" s="258">
        <v>51951.61</v>
      </c>
      <c r="C128" s="258">
        <v>5319.32</v>
      </c>
      <c r="D128" s="258"/>
      <c r="E128" s="258">
        <v>-5577.24</v>
      </c>
      <c r="G128" s="259">
        <f t="shared" si="14"/>
        <v>51693.69</v>
      </c>
    </row>
    <row r="129" spans="1:7" x14ac:dyDescent="0.3">
      <c r="A129" s="260" t="s">
        <v>57</v>
      </c>
      <c r="B129" s="258">
        <v>116512.33</v>
      </c>
      <c r="C129" s="258">
        <v>275061.07</v>
      </c>
      <c r="D129" s="258">
        <v>650292.35</v>
      </c>
      <c r="E129" s="258">
        <v>790814.44</v>
      </c>
      <c r="G129" s="259">
        <f t="shared" si="14"/>
        <v>1832680.1900000002</v>
      </c>
    </row>
    <row r="130" spans="1:7" x14ac:dyDescent="0.3">
      <c r="A130" s="260" t="s">
        <v>58</v>
      </c>
      <c r="B130" s="258">
        <v>686.11</v>
      </c>
      <c r="C130" s="258">
        <v>50209.52</v>
      </c>
      <c r="D130" s="258">
        <v>852549.18000000017</v>
      </c>
      <c r="E130" s="258">
        <v>609359.87999999989</v>
      </c>
      <c r="G130" s="259">
        <f t="shared" si="14"/>
        <v>1512804.6900000002</v>
      </c>
    </row>
    <row r="131" spans="1:7" x14ac:dyDescent="0.3">
      <c r="A131" s="260" t="s">
        <v>59</v>
      </c>
      <c r="B131" s="258">
        <v>11035.11</v>
      </c>
      <c r="C131" s="258">
        <v>196958.63</v>
      </c>
      <c r="D131" s="258">
        <v>248579.44000000003</v>
      </c>
      <c r="E131" s="258">
        <v>278833.12</v>
      </c>
      <c r="G131" s="259">
        <f t="shared" si="14"/>
        <v>735406.3</v>
      </c>
    </row>
    <row r="132" spans="1:7" x14ac:dyDescent="0.3">
      <c r="A132" s="260" t="s">
        <v>60</v>
      </c>
      <c r="B132" s="258">
        <v>867588.64</v>
      </c>
      <c r="C132" s="258">
        <v>445839.56</v>
      </c>
      <c r="D132" s="258">
        <v>1735963.45</v>
      </c>
      <c r="E132" s="258">
        <v>573442.7300000001</v>
      </c>
      <c r="G132" s="259">
        <f t="shared" si="14"/>
        <v>3622834.3800000004</v>
      </c>
    </row>
    <row r="133" spans="1:7" x14ac:dyDescent="0.3">
      <c r="A133" s="260" t="s">
        <v>61</v>
      </c>
      <c r="B133" s="258">
        <v>311552.71999999991</v>
      </c>
      <c r="C133" s="258">
        <v>69427.960000000006</v>
      </c>
      <c r="D133" s="258">
        <v>299761.09999999998</v>
      </c>
      <c r="E133" s="258">
        <v>458620.56000000006</v>
      </c>
      <c r="G133" s="259">
        <f t="shared" si="14"/>
        <v>1139362.3399999999</v>
      </c>
    </row>
    <row r="134" spans="1:7" x14ac:dyDescent="0.3">
      <c r="A134" s="260" t="s">
        <v>62</v>
      </c>
      <c r="B134" s="258">
        <v>157.79999999999998</v>
      </c>
      <c r="C134" s="258">
        <v>189.32999999999998</v>
      </c>
      <c r="D134" s="258">
        <v>315.58</v>
      </c>
      <c r="E134" s="258">
        <v>94.679999999999993</v>
      </c>
      <c r="G134" s="259">
        <f t="shared" si="14"/>
        <v>757.38999999999987</v>
      </c>
    </row>
    <row r="135" spans="1:7" x14ac:dyDescent="0.3">
      <c r="A135" s="260" t="s">
        <v>63</v>
      </c>
      <c r="B135" s="258">
        <v>3421511.9499999988</v>
      </c>
      <c r="C135" s="258">
        <v>2446162.1600000006</v>
      </c>
      <c r="D135" s="258">
        <v>1904762.4299999983</v>
      </c>
      <c r="E135" s="258">
        <v>3128582.66</v>
      </c>
      <c r="G135" s="259">
        <f t="shared" si="14"/>
        <v>10901019.199999997</v>
      </c>
    </row>
    <row r="136" spans="1:7" ht="15" thickBot="1" x14ac:dyDescent="0.35">
      <c r="A136" s="262" t="s">
        <v>64</v>
      </c>
      <c r="B136" s="263">
        <v>1863236.2399999995</v>
      </c>
      <c r="C136" s="263">
        <v>2106516.9799999991</v>
      </c>
      <c r="D136" s="263">
        <v>1997975.2699999989</v>
      </c>
      <c r="E136" s="263">
        <v>2642269.37</v>
      </c>
      <c r="G136" s="259">
        <f t="shared" si="14"/>
        <v>8609997.8599999975</v>
      </c>
    </row>
    <row r="137" spans="1:7" ht="19.2" thickTop="1" thickBot="1" x14ac:dyDescent="0.35">
      <c r="B137" s="264">
        <f>SUM(B122:B136)</f>
        <v>9909928.1599999946</v>
      </c>
      <c r="C137" s="265">
        <f>SUM(C122:C136)</f>
        <v>8865279.0499999989</v>
      </c>
      <c r="D137" s="264">
        <f>SUM(D122:D136)</f>
        <v>11046248.079999998</v>
      </c>
      <c r="E137" s="265">
        <f>SUM(E122:E136)</f>
        <v>12750707.969999999</v>
      </c>
      <c r="G137" s="186">
        <f t="shared" si="14"/>
        <v>42572163.25999999</v>
      </c>
    </row>
  </sheetData>
  <mergeCells count="4">
    <mergeCell ref="I3:I4"/>
    <mergeCell ref="B4:E4"/>
    <mergeCell ref="I24:I25"/>
    <mergeCell ref="B25:E25"/>
  </mergeCells>
  <hyperlinks>
    <hyperlink ref="B2" r:id="rId1"/>
  </hyperlinks>
  <pageMargins left="0.46" right="0.7" top="0.9" bottom="0.36" header="0.3" footer="0.16"/>
  <pageSetup scale="6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showGridLines="0" tabSelected="1" defaultGridColor="0" colorId="28" zoomScale="94" zoomScaleNormal="94" zoomScaleSheetLayoutView="100" workbookViewId="0">
      <pane xSplit="1" ySplit="2" topLeftCell="Y3" activePane="bottomRight" state="frozen"/>
      <selection pane="topRight" activeCell="B1" sqref="B1"/>
      <selection pane="bottomLeft" activeCell="A3" sqref="A3"/>
      <selection pane="bottomRight" activeCell="AD20" sqref="AD20"/>
    </sheetView>
  </sheetViews>
  <sheetFormatPr defaultRowHeight="14.4" x14ac:dyDescent="0.3"/>
  <cols>
    <col min="1" max="1" width="37.88671875" customWidth="1"/>
    <col min="2" max="7" width="15.5546875" customWidth="1"/>
    <col min="8" max="8" width="18.33203125" customWidth="1"/>
    <col min="9" max="9" width="15.88671875" customWidth="1"/>
    <col min="10" max="10" width="15.109375" customWidth="1"/>
    <col min="11" max="11" width="15.88671875" customWidth="1"/>
    <col min="12" max="12" width="15.109375" customWidth="1"/>
    <col min="13" max="13" width="15.44140625" customWidth="1"/>
    <col min="14" max="14" width="15.109375" customWidth="1"/>
    <col min="15" max="15" width="15.44140625" customWidth="1"/>
    <col min="16" max="18" width="15.88671875" customWidth="1"/>
    <col min="19" max="19" width="15.44140625" customWidth="1"/>
    <col min="20" max="21" width="15.88671875" customWidth="1"/>
    <col min="22" max="22" width="15.44140625" customWidth="1"/>
    <col min="23" max="23" width="14.5546875" customWidth="1"/>
    <col min="24" max="24" width="15.88671875" customWidth="1"/>
    <col min="25" max="25" width="15.44140625" customWidth="1"/>
    <col min="26" max="26" width="15.109375" bestFit="1" customWidth="1"/>
    <col min="27" max="29" width="15.44140625" bestFit="1" customWidth="1"/>
    <col min="30" max="30" width="15.44140625" customWidth="1"/>
    <col min="31" max="31" width="17" customWidth="1"/>
    <col min="32" max="32" width="15.44140625" customWidth="1"/>
    <col min="33" max="33" width="15.88671875" customWidth="1"/>
    <col min="34" max="34" width="13.88671875" customWidth="1"/>
  </cols>
  <sheetData>
    <row r="1" spans="1:34" ht="20.399999999999999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34" ht="20.399999999999999" x14ac:dyDescent="0.35">
      <c r="A2" s="289" t="s">
        <v>131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34" ht="15" thickBot="1" x14ac:dyDescent="0.35">
      <c r="A3" s="282"/>
      <c r="B3" s="281"/>
      <c r="C3" s="281"/>
      <c r="D3" s="281"/>
      <c r="E3" s="281"/>
      <c r="F3" s="281"/>
      <c r="G3" s="281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4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1"/>
      <c r="AD3" s="291"/>
      <c r="AE3" s="292"/>
      <c r="AF3" s="281"/>
      <c r="AG3" s="282"/>
      <c r="AH3" s="40"/>
    </row>
    <row r="4" spans="1:34" ht="15.6" thickTop="1" thickBot="1" x14ac:dyDescent="0.35">
      <c r="A4" s="293" t="s">
        <v>1</v>
      </c>
      <c r="B4" s="4">
        <v>1987</v>
      </c>
      <c r="C4" s="5">
        <v>1988</v>
      </c>
      <c r="D4" s="5">
        <v>1989</v>
      </c>
      <c r="E4" s="5">
        <v>1990</v>
      </c>
      <c r="F4" s="5">
        <v>1991</v>
      </c>
      <c r="G4" s="5">
        <v>1992</v>
      </c>
      <c r="H4" s="4">
        <v>1993</v>
      </c>
      <c r="I4" s="5">
        <v>1994</v>
      </c>
      <c r="J4" s="5">
        <v>1995</v>
      </c>
      <c r="K4" s="5">
        <v>1996</v>
      </c>
      <c r="L4" s="5">
        <v>1997</v>
      </c>
      <c r="M4" s="5">
        <v>1998</v>
      </c>
      <c r="N4" s="5">
        <v>1999</v>
      </c>
      <c r="O4" s="5">
        <v>2000</v>
      </c>
      <c r="P4" s="5">
        <v>2001</v>
      </c>
      <c r="Q4" s="6">
        <v>2002</v>
      </c>
      <c r="R4" s="5">
        <v>2003</v>
      </c>
      <c r="S4" s="5">
        <v>2004</v>
      </c>
      <c r="T4" s="5">
        <v>2005</v>
      </c>
      <c r="U4" s="5">
        <v>2006</v>
      </c>
      <c r="V4" s="5">
        <v>2007</v>
      </c>
      <c r="W4" s="5" t="s">
        <v>4</v>
      </c>
      <c r="X4" s="5" t="s">
        <v>5</v>
      </c>
      <c r="Y4" s="5" t="s">
        <v>6</v>
      </c>
      <c r="Z4" s="5">
        <v>2011</v>
      </c>
      <c r="AA4" s="76">
        <v>2012</v>
      </c>
      <c r="AB4" s="98">
        <v>2013</v>
      </c>
      <c r="AC4" s="98">
        <v>2014</v>
      </c>
      <c r="AD4" s="6">
        <v>2015</v>
      </c>
      <c r="AE4" s="280" t="s">
        <v>7</v>
      </c>
      <c r="AF4" s="7" t="s">
        <v>8</v>
      </c>
      <c r="AG4" s="72" t="s">
        <v>9</v>
      </c>
      <c r="AH4" s="8" t="s">
        <v>1</v>
      </c>
    </row>
    <row r="5" spans="1:34" ht="15.6" thickTop="1" thickBot="1" x14ac:dyDescent="0.35">
      <c r="A5" s="9" t="s">
        <v>10</v>
      </c>
      <c r="B5" s="118">
        <v>231501.95</v>
      </c>
      <c r="C5" s="118">
        <v>800174.17</v>
      </c>
      <c r="D5" s="118">
        <v>1225004.1000000001</v>
      </c>
      <c r="E5" s="118">
        <v>683342.99</v>
      </c>
      <c r="F5" s="118">
        <v>739697.83</v>
      </c>
      <c r="G5" s="118">
        <v>1563193.55</v>
      </c>
      <c r="H5" s="10">
        <v>669621.05000000005</v>
      </c>
      <c r="I5" s="11">
        <v>1115990.02</v>
      </c>
      <c r="J5" s="11">
        <v>2344091.85</v>
      </c>
      <c r="K5" s="11">
        <v>450851.2</v>
      </c>
      <c r="L5" s="11">
        <v>2321409</v>
      </c>
      <c r="M5" s="11">
        <v>630119</v>
      </c>
      <c r="N5" s="11">
        <v>2255339</v>
      </c>
      <c r="O5" s="11">
        <v>1611175</v>
      </c>
      <c r="P5" s="11">
        <v>1516631</v>
      </c>
      <c r="Q5" s="12">
        <v>605756</v>
      </c>
      <c r="R5" s="10">
        <v>1009413.58</v>
      </c>
      <c r="S5" s="11">
        <v>2596528.04</v>
      </c>
      <c r="T5" s="11">
        <v>792073.46</v>
      </c>
      <c r="U5" s="11">
        <v>1473011</v>
      </c>
      <c r="V5" s="11">
        <v>2143721</v>
      </c>
      <c r="W5" s="11">
        <v>55626</v>
      </c>
      <c r="X5" s="11">
        <v>1120463.68</v>
      </c>
      <c r="Y5" s="11">
        <v>513271.37</v>
      </c>
      <c r="Z5" s="11">
        <v>149881</v>
      </c>
      <c r="AA5" s="95">
        <v>623604</v>
      </c>
      <c r="AB5" s="11">
        <v>778416</v>
      </c>
      <c r="AC5" s="108">
        <v>20729</v>
      </c>
      <c r="AD5" s="101">
        <v>109752</v>
      </c>
      <c r="AE5" s="13">
        <f t="shared" ref="AE5:AE24" si="0">SUM(S5:AD5)</f>
        <v>10377076.549999999</v>
      </c>
      <c r="AF5" s="13">
        <f>AVERAGE(U5:AD5)</f>
        <v>698847.505</v>
      </c>
      <c r="AG5" s="13">
        <f>AVERAGE(Z5:AD5)</f>
        <v>336476.4</v>
      </c>
      <c r="AH5" s="14" t="s">
        <v>10</v>
      </c>
    </row>
    <row r="6" spans="1:34" ht="15.6" thickTop="1" thickBot="1" x14ac:dyDescent="0.35">
      <c r="A6" s="15" t="s">
        <v>11</v>
      </c>
      <c r="B6" s="119">
        <v>4447.84</v>
      </c>
      <c r="C6" s="119">
        <v>392411.88</v>
      </c>
      <c r="D6" s="119">
        <v>574824.43000000005</v>
      </c>
      <c r="E6" s="119">
        <v>297555.37</v>
      </c>
      <c r="F6" s="119">
        <v>334733.83</v>
      </c>
      <c r="G6" s="119">
        <v>402383.14</v>
      </c>
      <c r="H6" s="16">
        <v>-935.69</v>
      </c>
      <c r="I6" s="17">
        <v>31.88</v>
      </c>
      <c r="J6" s="17">
        <v>31.88</v>
      </c>
      <c r="K6" s="17">
        <v>31.87</v>
      </c>
      <c r="L6" s="17">
        <v>57</v>
      </c>
      <c r="M6" s="17">
        <v>94878</v>
      </c>
      <c r="N6" s="17">
        <v>1908544</v>
      </c>
      <c r="O6" s="17">
        <v>1730742</v>
      </c>
      <c r="P6" s="17">
        <v>573927</v>
      </c>
      <c r="Q6" s="18">
        <v>998337</v>
      </c>
      <c r="R6" s="16">
        <v>336256.3</v>
      </c>
      <c r="S6" s="17">
        <v>850961.48</v>
      </c>
      <c r="T6" s="17">
        <v>294440.48</v>
      </c>
      <c r="U6" s="17">
        <v>504622</v>
      </c>
      <c r="V6" s="17">
        <v>449331</v>
      </c>
      <c r="W6" s="17">
        <v>274962</v>
      </c>
      <c r="X6" s="17">
        <v>420.73</v>
      </c>
      <c r="Y6" s="17">
        <v>290744.33</v>
      </c>
      <c r="Z6" s="17">
        <v>72368</v>
      </c>
      <c r="AA6" s="96">
        <v>2267343</v>
      </c>
      <c r="AB6" s="17">
        <v>6694</v>
      </c>
      <c r="AC6" s="109">
        <v>0</v>
      </c>
      <c r="AD6" s="102">
        <v>287354</v>
      </c>
      <c r="AE6" s="19">
        <f t="shared" si="0"/>
        <v>5299241.0199999996</v>
      </c>
      <c r="AF6" s="19">
        <f t="shared" ref="AF6:AF24" si="1">AVERAGE(U6:AD6)</f>
        <v>415383.90600000002</v>
      </c>
      <c r="AG6" s="19">
        <f t="shared" ref="AG6:AG21" si="2">AVERAGE(Z6:AD6)</f>
        <v>526751.80000000005</v>
      </c>
      <c r="AH6" s="20" t="s">
        <v>11</v>
      </c>
    </row>
    <row r="7" spans="1:34" ht="15.6" thickTop="1" thickBot="1" x14ac:dyDescent="0.35">
      <c r="A7" s="9" t="s">
        <v>12</v>
      </c>
      <c r="B7" s="120">
        <v>2548722.15</v>
      </c>
      <c r="C7" s="120">
        <v>6891473.75</v>
      </c>
      <c r="D7" s="120">
        <v>7468218.3099999996</v>
      </c>
      <c r="E7" s="120">
        <v>3285838.3</v>
      </c>
      <c r="F7" s="120">
        <v>3135276.06</v>
      </c>
      <c r="G7" s="120">
        <v>4430618.7</v>
      </c>
      <c r="H7" s="21">
        <v>4933405.8499999996</v>
      </c>
      <c r="I7" s="22">
        <v>11281955.49</v>
      </c>
      <c r="J7" s="22">
        <v>12285809.75</v>
      </c>
      <c r="K7" s="22">
        <v>10700648.18</v>
      </c>
      <c r="L7" s="22">
        <v>15338651</v>
      </c>
      <c r="M7" s="22">
        <v>6999294</v>
      </c>
      <c r="N7" s="22">
        <v>8929290</v>
      </c>
      <c r="O7" s="22">
        <v>14184226</v>
      </c>
      <c r="P7" s="22">
        <v>13347098</v>
      </c>
      <c r="Q7" s="23">
        <v>12124086</v>
      </c>
      <c r="R7" s="21">
        <v>26399159.789999999</v>
      </c>
      <c r="S7" s="22">
        <v>19312820.34</v>
      </c>
      <c r="T7" s="22">
        <v>14979100.74</v>
      </c>
      <c r="U7" s="22">
        <v>18966770</v>
      </c>
      <c r="V7" s="22">
        <v>18408274</v>
      </c>
      <c r="W7" s="22">
        <v>17946402</v>
      </c>
      <c r="X7" s="22">
        <v>16344910.470000001</v>
      </c>
      <c r="Y7" s="22">
        <v>11653696.799999995</v>
      </c>
      <c r="Z7" s="22">
        <v>10374500</v>
      </c>
      <c r="AA7" s="31">
        <v>11193259</v>
      </c>
      <c r="AB7" s="22">
        <v>15720043</v>
      </c>
      <c r="AC7" s="110">
        <v>13485721</v>
      </c>
      <c r="AD7" s="103">
        <v>18130811</v>
      </c>
      <c r="AE7" s="24">
        <f t="shared" si="0"/>
        <v>186516308.34999999</v>
      </c>
      <c r="AF7" s="24">
        <f t="shared" si="1"/>
        <v>15222438.726999998</v>
      </c>
      <c r="AG7" s="24">
        <f t="shared" si="2"/>
        <v>13780866.800000001</v>
      </c>
      <c r="AH7" s="14" t="s">
        <v>12</v>
      </c>
    </row>
    <row r="8" spans="1:34" ht="15.6" thickTop="1" thickBot="1" x14ac:dyDescent="0.35">
      <c r="A8" s="25" t="s">
        <v>13</v>
      </c>
      <c r="B8" s="121">
        <v>557844.80000000005</v>
      </c>
      <c r="C8" s="121">
        <v>868172.57</v>
      </c>
      <c r="D8" s="121">
        <v>752340.56</v>
      </c>
      <c r="E8" s="121">
        <v>1221843.1200000001</v>
      </c>
      <c r="F8" s="121">
        <v>507297.63</v>
      </c>
      <c r="G8" s="121">
        <v>4918.6400000000003</v>
      </c>
      <c r="H8" s="26">
        <v>1931544.4</v>
      </c>
      <c r="I8" s="27">
        <v>1259080.69</v>
      </c>
      <c r="J8" s="27">
        <v>1643664.47</v>
      </c>
      <c r="K8" s="27">
        <v>1573348.05</v>
      </c>
      <c r="L8" s="27">
        <v>2210532</v>
      </c>
      <c r="M8" s="27">
        <v>45781</v>
      </c>
      <c r="N8" s="27">
        <v>279962</v>
      </c>
      <c r="O8" s="27">
        <v>1081935</v>
      </c>
      <c r="P8" s="27">
        <v>403044</v>
      </c>
      <c r="Q8" s="28">
        <v>1443747</v>
      </c>
      <c r="R8" s="26">
        <v>1026224.72</v>
      </c>
      <c r="S8" s="27">
        <v>741226.66</v>
      </c>
      <c r="T8" s="27">
        <v>963566.72</v>
      </c>
      <c r="U8" s="27">
        <v>680851</v>
      </c>
      <c r="V8" s="27">
        <v>1288396</v>
      </c>
      <c r="W8" s="27">
        <v>2185611</v>
      </c>
      <c r="X8" s="27">
        <v>375044.2</v>
      </c>
      <c r="Y8" s="27">
        <v>1165417.5100000002</v>
      </c>
      <c r="Z8" s="27">
        <v>11649</v>
      </c>
      <c r="AA8" s="97">
        <v>4090</v>
      </c>
      <c r="AB8" s="27">
        <v>473075</v>
      </c>
      <c r="AC8" s="111">
        <v>192925</v>
      </c>
      <c r="AD8" s="104">
        <v>401915</v>
      </c>
      <c r="AE8" s="29">
        <f t="shared" si="0"/>
        <v>8483767.0899999999</v>
      </c>
      <c r="AF8" s="29">
        <f t="shared" si="1"/>
        <v>677897.37100000004</v>
      </c>
      <c r="AG8" s="29">
        <f t="shared" si="2"/>
        <v>216730.8</v>
      </c>
      <c r="AH8" s="30" t="s">
        <v>13</v>
      </c>
    </row>
    <row r="9" spans="1:34" ht="15.6" thickTop="1" thickBot="1" x14ac:dyDescent="0.35">
      <c r="A9" s="9" t="s">
        <v>14</v>
      </c>
      <c r="B9" s="120">
        <v>42145.66</v>
      </c>
      <c r="C9" s="120">
        <v>109752.58</v>
      </c>
      <c r="D9" s="120">
        <v>577406.66</v>
      </c>
      <c r="E9" s="120">
        <v>299204.96000000002</v>
      </c>
      <c r="F9" s="120">
        <v>7440.03</v>
      </c>
      <c r="G9" s="120">
        <v>20834</v>
      </c>
      <c r="H9" s="21">
        <v>37165.29</v>
      </c>
      <c r="I9" s="22">
        <v>637122.27</v>
      </c>
      <c r="J9" s="22">
        <v>6226.58</v>
      </c>
      <c r="K9" s="22">
        <v>49.25</v>
      </c>
      <c r="L9" s="22">
        <v>5249</v>
      </c>
      <c r="M9" s="22">
        <v>1787</v>
      </c>
      <c r="N9" s="22">
        <v>61</v>
      </c>
      <c r="O9" s="22">
        <v>89587</v>
      </c>
      <c r="P9" s="22">
        <v>326373</v>
      </c>
      <c r="Q9" s="23">
        <v>91680</v>
      </c>
      <c r="R9" s="21">
        <v>184951.04000000001</v>
      </c>
      <c r="S9" s="22">
        <v>262816.08</v>
      </c>
      <c r="T9" s="22">
        <v>109904.15</v>
      </c>
      <c r="U9" s="22">
        <v>460526</v>
      </c>
      <c r="V9" s="22">
        <v>470557</v>
      </c>
      <c r="W9" s="22">
        <v>752990</v>
      </c>
      <c r="X9" s="22">
        <v>248306.19</v>
      </c>
      <c r="Y9" s="22">
        <v>284541.14</v>
      </c>
      <c r="Z9" s="22">
        <v>285386</v>
      </c>
      <c r="AA9" s="31">
        <v>0</v>
      </c>
      <c r="AB9" s="22">
        <v>0</v>
      </c>
      <c r="AC9" s="110">
        <v>0</v>
      </c>
      <c r="AD9" s="103">
        <v>0</v>
      </c>
      <c r="AE9" s="24">
        <f t="shared" si="0"/>
        <v>2875026.56</v>
      </c>
      <c r="AF9" s="24">
        <f t="shared" si="1"/>
        <v>250230.633</v>
      </c>
      <c r="AG9" s="24">
        <f t="shared" si="2"/>
        <v>57077.2</v>
      </c>
      <c r="AH9" s="14" t="s">
        <v>14</v>
      </c>
    </row>
    <row r="10" spans="1:34" ht="15.6" hidden="1" thickTop="1" thickBot="1" x14ac:dyDescent="0.35">
      <c r="A10" s="25" t="s">
        <v>15</v>
      </c>
      <c r="B10" s="121">
        <v>0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26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8">
        <v>0</v>
      </c>
      <c r="R10" s="26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97">
        <v>0</v>
      </c>
      <c r="AB10" s="27">
        <v>0</v>
      </c>
      <c r="AC10" s="111">
        <v>0</v>
      </c>
      <c r="AD10" s="104"/>
      <c r="AE10" s="29">
        <f t="shared" si="0"/>
        <v>0</v>
      </c>
      <c r="AF10" s="29">
        <f t="shared" si="1"/>
        <v>0</v>
      </c>
      <c r="AG10" s="29">
        <f t="shared" si="2"/>
        <v>0</v>
      </c>
      <c r="AH10" s="30" t="s">
        <v>15</v>
      </c>
    </row>
    <row r="11" spans="1:34" ht="15.6" thickTop="1" thickBot="1" x14ac:dyDescent="0.35">
      <c r="A11" s="9" t="s">
        <v>16</v>
      </c>
      <c r="B11" s="120">
        <v>110263.21</v>
      </c>
      <c r="C11" s="120">
        <v>3700.53</v>
      </c>
      <c r="D11" s="120">
        <v>4728.41</v>
      </c>
      <c r="E11" s="120">
        <v>31789.67</v>
      </c>
      <c r="F11" s="120">
        <v>7343.38</v>
      </c>
      <c r="G11" s="120">
        <v>12962.21</v>
      </c>
      <c r="H11" s="21">
        <v>2031.76</v>
      </c>
      <c r="I11" s="22">
        <v>8411.34</v>
      </c>
      <c r="J11" s="22">
        <v>2223.08</v>
      </c>
      <c r="K11" s="22">
        <v>41921.1</v>
      </c>
      <c r="L11" s="22">
        <v>72921</v>
      </c>
      <c r="M11" s="22">
        <v>120991</v>
      </c>
      <c r="N11" s="22">
        <v>679218</v>
      </c>
      <c r="O11" s="22">
        <v>984728</v>
      </c>
      <c r="P11" s="22">
        <v>189000</v>
      </c>
      <c r="Q11" s="23">
        <v>571521</v>
      </c>
      <c r="R11" s="21">
        <v>253257.63</v>
      </c>
      <c r="S11" s="22">
        <v>0</v>
      </c>
      <c r="T11" s="22">
        <v>30348.2</v>
      </c>
      <c r="U11" s="22">
        <v>334652</v>
      </c>
      <c r="V11" s="22">
        <v>345920</v>
      </c>
      <c r="W11" s="22">
        <v>1243976</v>
      </c>
      <c r="X11" s="22">
        <v>540036.67000000004</v>
      </c>
      <c r="Y11" s="22">
        <v>257936.06999999995</v>
      </c>
      <c r="Z11" s="22">
        <v>76550</v>
      </c>
      <c r="AA11" s="31">
        <v>219728</v>
      </c>
      <c r="AB11" s="22">
        <v>156566</v>
      </c>
      <c r="AC11" s="110">
        <v>160488</v>
      </c>
      <c r="AD11" s="103">
        <v>336395</v>
      </c>
      <c r="AE11" s="24">
        <f t="shared" si="0"/>
        <v>3702595.94</v>
      </c>
      <c r="AF11" s="24">
        <f t="shared" si="1"/>
        <v>367224.77399999998</v>
      </c>
      <c r="AG11" s="24">
        <f t="shared" si="2"/>
        <v>189945.4</v>
      </c>
      <c r="AH11" s="14" t="s">
        <v>16</v>
      </c>
    </row>
    <row r="12" spans="1:34" ht="15.6" hidden="1" thickTop="1" thickBot="1" x14ac:dyDescent="0.35">
      <c r="A12" s="25" t="s">
        <v>17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26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6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97">
        <v>0</v>
      </c>
      <c r="AB12" s="27">
        <v>0</v>
      </c>
      <c r="AC12" s="111">
        <v>0</v>
      </c>
      <c r="AD12" s="104"/>
      <c r="AE12" s="29">
        <f t="shared" si="0"/>
        <v>0</v>
      </c>
      <c r="AF12" s="29">
        <f t="shared" si="1"/>
        <v>0</v>
      </c>
      <c r="AG12" s="29">
        <f t="shared" si="2"/>
        <v>0</v>
      </c>
      <c r="AH12" s="30" t="s">
        <v>17</v>
      </c>
    </row>
    <row r="13" spans="1:34" ht="15.6" thickTop="1" thickBot="1" x14ac:dyDescent="0.35">
      <c r="A13" s="9" t="s">
        <v>18</v>
      </c>
      <c r="B13" s="120">
        <v>0</v>
      </c>
      <c r="C13" s="120">
        <v>0</v>
      </c>
      <c r="D13" s="120">
        <v>0</v>
      </c>
      <c r="E13" s="120">
        <v>0</v>
      </c>
      <c r="F13" s="120">
        <v>4999.51</v>
      </c>
      <c r="G13" s="120">
        <v>0</v>
      </c>
      <c r="H13" s="21">
        <v>0</v>
      </c>
      <c r="I13" s="22">
        <v>0</v>
      </c>
      <c r="J13" s="22">
        <v>0</v>
      </c>
      <c r="K13" s="22">
        <v>4254.88</v>
      </c>
      <c r="L13" s="22">
        <v>4784</v>
      </c>
      <c r="M13" s="22">
        <v>27093</v>
      </c>
      <c r="N13" s="22">
        <v>0</v>
      </c>
      <c r="O13" s="22">
        <v>3674</v>
      </c>
      <c r="P13" s="22">
        <v>28122</v>
      </c>
      <c r="Q13" s="23">
        <v>104676</v>
      </c>
      <c r="R13" s="21">
        <v>76.58</v>
      </c>
      <c r="S13" s="22">
        <v>0</v>
      </c>
      <c r="T13" s="22">
        <v>0</v>
      </c>
      <c r="U13" s="22">
        <v>0</v>
      </c>
      <c r="V13" s="22">
        <v>13926</v>
      </c>
      <c r="W13" s="22">
        <v>64</v>
      </c>
      <c r="X13" s="22">
        <v>14596.63</v>
      </c>
      <c r="Y13" s="22">
        <v>51693.69</v>
      </c>
      <c r="Z13" s="22">
        <v>0</v>
      </c>
      <c r="AA13" s="31">
        <v>0</v>
      </c>
      <c r="AB13" s="22">
        <v>0</v>
      </c>
      <c r="AC13" s="110">
        <v>0</v>
      </c>
      <c r="AD13" s="103">
        <v>30142</v>
      </c>
      <c r="AE13" s="24">
        <f t="shared" si="0"/>
        <v>110422.32</v>
      </c>
      <c r="AF13" s="24">
        <f t="shared" si="1"/>
        <v>11042.232</v>
      </c>
      <c r="AG13" s="24">
        <f t="shared" si="2"/>
        <v>6028.4</v>
      </c>
      <c r="AH13" s="14" t="s">
        <v>18</v>
      </c>
    </row>
    <row r="14" spans="1:34" ht="15.6" thickTop="1" thickBot="1" x14ac:dyDescent="0.35">
      <c r="A14" s="25" t="s">
        <v>19</v>
      </c>
      <c r="B14" s="121">
        <v>379251.88</v>
      </c>
      <c r="C14" s="121">
        <v>30930.48</v>
      </c>
      <c r="D14" s="121">
        <v>160653.04</v>
      </c>
      <c r="E14" s="121">
        <v>823668.37</v>
      </c>
      <c r="F14" s="121">
        <v>234338.07</v>
      </c>
      <c r="G14" s="121">
        <v>198281.12</v>
      </c>
      <c r="H14" s="26">
        <v>67498.05</v>
      </c>
      <c r="I14" s="27">
        <v>1023613.69</v>
      </c>
      <c r="J14" s="27">
        <v>725919.98</v>
      </c>
      <c r="K14" s="27">
        <v>1500434.09</v>
      </c>
      <c r="L14" s="27">
        <v>592409</v>
      </c>
      <c r="M14" s="27">
        <v>274219</v>
      </c>
      <c r="N14" s="27">
        <v>214649</v>
      </c>
      <c r="O14" s="27">
        <v>446810</v>
      </c>
      <c r="P14" s="27">
        <v>2782134</v>
      </c>
      <c r="Q14" s="28">
        <v>1832427</v>
      </c>
      <c r="R14" s="26">
        <v>511363.65</v>
      </c>
      <c r="S14" s="27">
        <v>392276.32</v>
      </c>
      <c r="T14" s="27">
        <v>1806073.38</v>
      </c>
      <c r="U14" s="27">
        <v>758077</v>
      </c>
      <c r="V14" s="27">
        <v>1246063</v>
      </c>
      <c r="W14" s="27">
        <v>1336459</v>
      </c>
      <c r="X14" s="27">
        <v>1245889.33</v>
      </c>
      <c r="Y14" s="27">
        <v>1832680.19</v>
      </c>
      <c r="Z14" s="27">
        <v>1611180</v>
      </c>
      <c r="AA14" s="97">
        <v>1205740</v>
      </c>
      <c r="AB14" s="27">
        <v>1052055</v>
      </c>
      <c r="AC14" s="111">
        <v>1438752</v>
      </c>
      <c r="AD14" s="104">
        <v>1657727.91</v>
      </c>
      <c r="AE14" s="29">
        <f t="shared" si="0"/>
        <v>15582973.129999999</v>
      </c>
      <c r="AF14" s="29">
        <f t="shared" si="1"/>
        <v>1338462.3429999999</v>
      </c>
      <c r="AG14" s="29">
        <f t="shared" si="2"/>
        <v>1393090.9820000001</v>
      </c>
      <c r="AH14" s="30" t="s">
        <v>19</v>
      </c>
    </row>
    <row r="15" spans="1:34" ht="15.6" thickTop="1" thickBot="1" x14ac:dyDescent="0.35">
      <c r="A15" s="9" t="s">
        <v>20</v>
      </c>
      <c r="B15" s="120">
        <v>264547.83</v>
      </c>
      <c r="C15" s="120">
        <v>201024.55</v>
      </c>
      <c r="D15" s="120">
        <v>1260837.3700000001</v>
      </c>
      <c r="E15" s="120">
        <v>640279.06999999995</v>
      </c>
      <c r="F15" s="120">
        <v>125930.08</v>
      </c>
      <c r="G15" s="120">
        <v>874675.08</v>
      </c>
      <c r="H15" s="21">
        <v>1171115.32</v>
      </c>
      <c r="I15" s="22">
        <v>77791.39</v>
      </c>
      <c r="J15" s="22">
        <v>956.25</v>
      </c>
      <c r="K15" s="22">
        <v>206784.83</v>
      </c>
      <c r="L15" s="22">
        <v>279720</v>
      </c>
      <c r="M15" s="22">
        <v>814787</v>
      </c>
      <c r="N15" s="22">
        <v>2424647</v>
      </c>
      <c r="O15" s="22">
        <v>920633</v>
      </c>
      <c r="P15" s="22">
        <v>465621</v>
      </c>
      <c r="Q15" s="23">
        <v>1311575</v>
      </c>
      <c r="R15" s="21">
        <v>1957402.72</v>
      </c>
      <c r="S15" s="22">
        <v>979385.28</v>
      </c>
      <c r="T15" s="22">
        <v>2741105.14</v>
      </c>
      <c r="U15" s="22">
        <v>1938839</v>
      </c>
      <c r="V15" s="22">
        <v>982028</v>
      </c>
      <c r="W15" s="22">
        <v>1349267</v>
      </c>
      <c r="X15" s="22">
        <v>1793780.91</v>
      </c>
      <c r="Y15" s="22">
        <v>1512804.69</v>
      </c>
      <c r="Z15" s="22">
        <v>2190403</v>
      </c>
      <c r="AA15" s="31">
        <v>4033430</v>
      </c>
      <c r="AB15" s="22">
        <v>3267722</v>
      </c>
      <c r="AC15" s="110">
        <v>2063749</v>
      </c>
      <c r="AD15" s="103">
        <v>1943320.03</v>
      </c>
      <c r="AE15" s="24">
        <f t="shared" si="0"/>
        <v>24795834.050000001</v>
      </c>
      <c r="AF15" s="24">
        <f t="shared" si="1"/>
        <v>2107534.3630000004</v>
      </c>
      <c r="AG15" s="24">
        <f t="shared" si="2"/>
        <v>2699724.8059999999</v>
      </c>
      <c r="AH15" s="14" t="s">
        <v>20</v>
      </c>
    </row>
    <row r="16" spans="1:34" ht="15.6" thickTop="1" thickBot="1" x14ac:dyDescent="0.35">
      <c r="A16" s="25" t="s">
        <v>21</v>
      </c>
      <c r="B16" s="121">
        <v>1045417.85</v>
      </c>
      <c r="C16" s="121">
        <v>433436.51</v>
      </c>
      <c r="D16" s="121">
        <v>2883344.99</v>
      </c>
      <c r="E16" s="121">
        <v>1916184.45</v>
      </c>
      <c r="F16" s="121">
        <v>1723103.22</v>
      </c>
      <c r="G16" s="121">
        <v>4227337.47</v>
      </c>
      <c r="H16" s="26">
        <v>1477384.37</v>
      </c>
      <c r="I16" s="27">
        <v>1419980.62</v>
      </c>
      <c r="J16" s="27">
        <v>1936587.67</v>
      </c>
      <c r="K16" s="27">
        <v>1833902.55</v>
      </c>
      <c r="L16" s="27">
        <v>1927870</v>
      </c>
      <c r="M16" s="27">
        <v>3546672</v>
      </c>
      <c r="N16" s="27">
        <v>3911423</v>
      </c>
      <c r="O16" s="27">
        <v>1871381</v>
      </c>
      <c r="P16" s="27">
        <v>21276</v>
      </c>
      <c r="Q16" s="28">
        <v>1452752</v>
      </c>
      <c r="R16" s="26">
        <v>1220373.04</v>
      </c>
      <c r="S16" s="27">
        <v>738318.51</v>
      </c>
      <c r="T16" s="27">
        <v>1400616.56</v>
      </c>
      <c r="U16" s="27">
        <v>1439611</v>
      </c>
      <c r="V16" s="27">
        <v>599615</v>
      </c>
      <c r="W16" s="27">
        <v>824781</v>
      </c>
      <c r="X16" s="27">
        <v>1034619.19</v>
      </c>
      <c r="Y16" s="27">
        <v>735406.3</v>
      </c>
      <c r="Z16" s="27">
        <v>236533</v>
      </c>
      <c r="AA16" s="97">
        <v>1883297</v>
      </c>
      <c r="AB16" s="27">
        <v>1281914</v>
      </c>
      <c r="AC16" s="111">
        <v>480378</v>
      </c>
      <c r="AD16" s="104">
        <v>1740958.5899999999</v>
      </c>
      <c r="AE16" s="29">
        <f t="shared" si="0"/>
        <v>12396048.149999999</v>
      </c>
      <c r="AF16" s="29">
        <f t="shared" si="1"/>
        <v>1025711.308</v>
      </c>
      <c r="AG16" s="29">
        <f t="shared" si="2"/>
        <v>1124616.118</v>
      </c>
      <c r="AH16" s="30" t="s">
        <v>21</v>
      </c>
    </row>
    <row r="17" spans="1:34" ht="15.6" thickTop="1" thickBot="1" x14ac:dyDescent="0.35">
      <c r="A17" s="9" t="s">
        <v>22</v>
      </c>
      <c r="B17" s="120">
        <v>861491.83</v>
      </c>
      <c r="C17" s="120">
        <v>1029864.59</v>
      </c>
      <c r="D17" s="120">
        <v>578492.27</v>
      </c>
      <c r="E17" s="120">
        <v>130958.57</v>
      </c>
      <c r="F17" s="120">
        <v>334081.67</v>
      </c>
      <c r="G17" s="120">
        <v>1872929.37</v>
      </c>
      <c r="H17" s="21">
        <v>841074.79</v>
      </c>
      <c r="I17" s="22">
        <v>358825.95</v>
      </c>
      <c r="J17" s="22">
        <v>666372.16</v>
      </c>
      <c r="K17" s="22">
        <v>572611.34</v>
      </c>
      <c r="L17" s="22">
        <v>1373272</v>
      </c>
      <c r="M17" s="22">
        <v>3033166</v>
      </c>
      <c r="N17" s="22">
        <v>3367199</v>
      </c>
      <c r="O17" s="22">
        <v>3289989</v>
      </c>
      <c r="P17" s="22">
        <v>3342543</v>
      </c>
      <c r="Q17" s="23">
        <v>4283070</v>
      </c>
      <c r="R17" s="21">
        <v>3459851.95</v>
      </c>
      <c r="S17" s="22">
        <v>4051915.57</v>
      </c>
      <c r="T17" s="22">
        <v>5342904.84</v>
      </c>
      <c r="U17" s="22">
        <v>3234956</v>
      </c>
      <c r="V17" s="22">
        <v>2400178</v>
      </c>
      <c r="W17" s="22">
        <v>2298915</v>
      </c>
      <c r="X17" s="22">
        <v>2058517.24</v>
      </c>
      <c r="Y17" s="22">
        <v>3622834.38</v>
      </c>
      <c r="Z17" s="22">
        <v>2464838</v>
      </c>
      <c r="AA17" s="31">
        <v>392655</v>
      </c>
      <c r="AB17" s="22">
        <v>1478715</v>
      </c>
      <c r="AC17" s="110">
        <v>5259591</v>
      </c>
      <c r="AD17" s="103">
        <v>3737288.89</v>
      </c>
      <c r="AE17" s="24">
        <f t="shared" si="0"/>
        <v>36343308.919999994</v>
      </c>
      <c r="AF17" s="24">
        <f t="shared" si="1"/>
        <v>2694848.8510000003</v>
      </c>
      <c r="AG17" s="24">
        <f t="shared" si="2"/>
        <v>2666617.5780000002</v>
      </c>
      <c r="AH17" s="14" t="s">
        <v>22</v>
      </c>
    </row>
    <row r="18" spans="1:34" ht="15.6" thickTop="1" thickBot="1" x14ac:dyDescent="0.35">
      <c r="A18" s="25" t="s">
        <v>23</v>
      </c>
      <c r="B18" s="121">
        <v>1562418.97</v>
      </c>
      <c r="C18" s="121">
        <v>508155.47</v>
      </c>
      <c r="D18" s="121">
        <v>248850.01</v>
      </c>
      <c r="E18" s="121">
        <v>1120648.1499999999</v>
      </c>
      <c r="F18" s="121">
        <v>13093.92</v>
      </c>
      <c r="G18" s="121">
        <v>2134226.4700000002</v>
      </c>
      <c r="H18" s="26">
        <v>830610.28</v>
      </c>
      <c r="I18" s="27">
        <v>643519.25</v>
      </c>
      <c r="J18" s="27">
        <v>5178729.75</v>
      </c>
      <c r="K18" s="27">
        <v>1032975.74</v>
      </c>
      <c r="L18" s="27">
        <v>652260</v>
      </c>
      <c r="M18" s="27">
        <v>2095437</v>
      </c>
      <c r="N18" s="27">
        <v>1927780</v>
      </c>
      <c r="O18" s="27">
        <v>973096</v>
      </c>
      <c r="P18" s="27">
        <v>349194</v>
      </c>
      <c r="Q18" s="28">
        <v>156344</v>
      </c>
      <c r="R18" s="26">
        <v>674845.6</v>
      </c>
      <c r="S18" s="27">
        <v>1059922.56</v>
      </c>
      <c r="T18" s="27">
        <v>3057678.3</v>
      </c>
      <c r="U18" s="27">
        <v>3497389</v>
      </c>
      <c r="V18" s="27">
        <v>4697828</v>
      </c>
      <c r="W18" s="27">
        <v>1560998</v>
      </c>
      <c r="X18" s="27">
        <v>1785519.42</v>
      </c>
      <c r="Y18" s="27">
        <v>1139362.3399999999</v>
      </c>
      <c r="Z18" s="27">
        <v>2423766</v>
      </c>
      <c r="AA18" s="97">
        <v>1825111</v>
      </c>
      <c r="AB18" s="27">
        <v>216085</v>
      </c>
      <c r="AC18" s="111">
        <v>209973</v>
      </c>
      <c r="AD18" s="104">
        <v>1092662.4500000002</v>
      </c>
      <c r="AE18" s="29">
        <f t="shared" si="0"/>
        <v>22566295.069999997</v>
      </c>
      <c r="AF18" s="29">
        <f t="shared" si="1"/>
        <v>1844869.4209999996</v>
      </c>
      <c r="AG18" s="29">
        <f t="shared" si="2"/>
        <v>1153519.49</v>
      </c>
      <c r="AH18" s="30" t="s">
        <v>23</v>
      </c>
    </row>
    <row r="19" spans="1:34" ht="15.6" thickTop="1" thickBot="1" x14ac:dyDescent="0.35">
      <c r="A19" s="9" t="s">
        <v>24</v>
      </c>
      <c r="B19" s="120">
        <v>1094798.92</v>
      </c>
      <c r="C19" s="120">
        <v>1119161.24</v>
      </c>
      <c r="D19" s="120">
        <v>405188.62</v>
      </c>
      <c r="E19" s="120">
        <v>2976691</v>
      </c>
      <c r="F19" s="120">
        <v>498041.59999999998</v>
      </c>
      <c r="G19" s="120">
        <v>808677.38</v>
      </c>
      <c r="H19" s="21">
        <v>570223.68999999994</v>
      </c>
      <c r="I19" s="22">
        <v>979990.5</v>
      </c>
      <c r="J19" s="22">
        <v>0</v>
      </c>
      <c r="K19" s="22">
        <v>34050.36</v>
      </c>
      <c r="L19" s="22">
        <v>967356</v>
      </c>
      <c r="M19" s="22">
        <v>852628</v>
      </c>
      <c r="N19" s="22">
        <v>278604</v>
      </c>
      <c r="O19" s="22">
        <v>311071</v>
      </c>
      <c r="P19" s="22">
        <v>274883</v>
      </c>
      <c r="Q19" s="23">
        <v>268255</v>
      </c>
      <c r="R19" s="21">
        <v>663546.22</v>
      </c>
      <c r="S19" s="22">
        <v>134808.43</v>
      </c>
      <c r="T19" s="22">
        <v>207029.83</v>
      </c>
      <c r="U19" s="22">
        <v>189675</v>
      </c>
      <c r="V19" s="22">
        <v>234037</v>
      </c>
      <c r="W19" s="22">
        <v>145056</v>
      </c>
      <c r="X19" s="22">
        <v>77085.2</v>
      </c>
      <c r="Y19" s="22">
        <v>757.39</v>
      </c>
      <c r="Z19" s="22">
        <v>115798</v>
      </c>
      <c r="AA19" s="31">
        <v>66566</v>
      </c>
      <c r="AB19" s="22">
        <v>369401</v>
      </c>
      <c r="AC19" s="110">
        <v>244365</v>
      </c>
      <c r="AD19" s="103">
        <v>39769</v>
      </c>
      <c r="AE19" s="24">
        <f t="shared" si="0"/>
        <v>1824347.85</v>
      </c>
      <c r="AF19" s="24">
        <f t="shared" si="1"/>
        <v>148250.95899999997</v>
      </c>
      <c r="AG19" s="24">
        <f t="shared" si="2"/>
        <v>167179.79999999999</v>
      </c>
      <c r="AH19" s="14" t="s">
        <v>24</v>
      </c>
    </row>
    <row r="20" spans="1:34" ht="15.6" thickTop="1" thickBot="1" x14ac:dyDescent="0.35">
      <c r="A20" s="25" t="s">
        <v>25</v>
      </c>
      <c r="B20" s="121">
        <v>1255387.6599999999</v>
      </c>
      <c r="C20" s="121">
        <v>2608808.94</v>
      </c>
      <c r="D20" s="121">
        <v>3290018.84</v>
      </c>
      <c r="E20" s="121">
        <v>4235234.6100000003</v>
      </c>
      <c r="F20" s="121">
        <v>3083465.74</v>
      </c>
      <c r="G20" s="121">
        <v>3447567.08</v>
      </c>
      <c r="H20" s="26">
        <v>4207310.99</v>
      </c>
      <c r="I20" s="27">
        <v>3859867.68</v>
      </c>
      <c r="J20" s="27">
        <v>5083400.37</v>
      </c>
      <c r="K20" s="27">
        <v>4341347.63</v>
      </c>
      <c r="L20" s="27">
        <v>8607386</v>
      </c>
      <c r="M20" s="27">
        <v>7597873</v>
      </c>
      <c r="N20" s="27">
        <v>7694455</v>
      </c>
      <c r="O20" s="27">
        <v>11108577</v>
      </c>
      <c r="P20" s="27">
        <v>6951154</v>
      </c>
      <c r="Q20" s="28">
        <v>10055579</v>
      </c>
      <c r="R20" s="26">
        <v>9408191.4100000001</v>
      </c>
      <c r="S20" s="27">
        <v>10140264.529999999</v>
      </c>
      <c r="T20" s="27">
        <v>13083756</v>
      </c>
      <c r="U20" s="27">
        <v>18190282</v>
      </c>
      <c r="V20" s="27">
        <v>14677782</v>
      </c>
      <c r="W20" s="27">
        <v>13459129</v>
      </c>
      <c r="X20" s="27">
        <v>11508425.65</v>
      </c>
      <c r="Y20" s="27">
        <v>10901019.199999997</v>
      </c>
      <c r="Z20" s="27">
        <v>9277054</v>
      </c>
      <c r="AA20" s="97">
        <v>8044601</v>
      </c>
      <c r="AB20" s="27">
        <v>14849560</v>
      </c>
      <c r="AC20" s="112">
        <v>12733134</v>
      </c>
      <c r="AD20" s="105">
        <v>12956012.060000002</v>
      </c>
      <c r="AE20" s="29">
        <f t="shared" si="0"/>
        <v>149821019.44</v>
      </c>
      <c r="AF20" s="29">
        <f t="shared" si="1"/>
        <v>12659699.890999999</v>
      </c>
      <c r="AG20" s="29">
        <f t="shared" si="2"/>
        <v>11572072.212000001</v>
      </c>
      <c r="AH20" s="30" t="s">
        <v>25</v>
      </c>
    </row>
    <row r="21" spans="1:34" ht="15.6" thickTop="1" thickBot="1" x14ac:dyDescent="0.35">
      <c r="A21" s="9" t="s">
        <v>26</v>
      </c>
      <c r="B21" s="120">
        <v>671795.18</v>
      </c>
      <c r="C21" s="120">
        <v>11374.3</v>
      </c>
      <c r="D21" s="120">
        <v>4491.17</v>
      </c>
      <c r="E21" s="120">
        <v>134752.95999999999</v>
      </c>
      <c r="F21" s="120">
        <v>415053.56</v>
      </c>
      <c r="G21" s="120">
        <v>373299.07</v>
      </c>
      <c r="H21" s="21">
        <v>544991.91</v>
      </c>
      <c r="I21" s="22">
        <v>364402.86</v>
      </c>
      <c r="J21" s="31">
        <v>1929699.24</v>
      </c>
      <c r="K21" s="22">
        <v>4694646.0199999996</v>
      </c>
      <c r="L21" s="22">
        <v>5137278</v>
      </c>
      <c r="M21" s="22">
        <v>1974215</v>
      </c>
      <c r="N21" s="22">
        <v>2314985</v>
      </c>
      <c r="O21" s="22">
        <v>4878917</v>
      </c>
      <c r="P21" s="22">
        <v>4034675</v>
      </c>
      <c r="Q21" s="23">
        <v>7391017</v>
      </c>
      <c r="R21" s="21">
        <v>2696736.47</v>
      </c>
      <c r="S21" s="22">
        <v>6656840.4000000004</v>
      </c>
      <c r="T21" s="31">
        <v>3781002.22</v>
      </c>
      <c r="U21" s="22">
        <v>6328066</v>
      </c>
      <c r="V21" s="22">
        <v>9348502</v>
      </c>
      <c r="W21" s="22">
        <v>7749425</v>
      </c>
      <c r="X21" s="22">
        <v>4325250.66</v>
      </c>
      <c r="Y21" s="22">
        <v>8609997.8599999975</v>
      </c>
      <c r="Z21" s="22">
        <v>8505225</v>
      </c>
      <c r="AA21" s="31">
        <v>5643743</v>
      </c>
      <c r="AB21" s="22">
        <v>6932264</v>
      </c>
      <c r="AC21" s="113">
        <v>12295924</v>
      </c>
      <c r="AD21" s="106">
        <v>12469766.039999999</v>
      </c>
      <c r="AE21" s="24">
        <f t="shared" si="0"/>
        <v>92646006.180000007</v>
      </c>
      <c r="AF21" s="24">
        <f t="shared" si="1"/>
        <v>8220816.3560000006</v>
      </c>
      <c r="AG21" s="24">
        <f t="shared" si="2"/>
        <v>9169384.4079999998</v>
      </c>
      <c r="AH21" s="14" t="s">
        <v>26</v>
      </c>
    </row>
    <row r="22" spans="1:34" s="36" customFormat="1" ht="15.6" thickTop="1" thickBot="1" x14ac:dyDescent="0.35">
      <c r="A22" s="32" t="s">
        <v>27</v>
      </c>
      <c r="B22" s="122">
        <f t="shared" ref="B22:G22" si="3">SUM(B5:B21)</f>
        <v>10630035.73</v>
      </c>
      <c r="C22" s="122">
        <f t="shared" si="3"/>
        <v>15008441.560000001</v>
      </c>
      <c r="D22" s="122">
        <f t="shared" si="3"/>
        <v>19434398.780000001</v>
      </c>
      <c r="E22" s="122">
        <f t="shared" si="3"/>
        <v>17797991.590000004</v>
      </c>
      <c r="F22" s="122">
        <f t="shared" si="3"/>
        <v>11163896.130000001</v>
      </c>
      <c r="G22" s="122">
        <f t="shared" si="3"/>
        <v>20371903.280000001</v>
      </c>
      <c r="H22" s="33">
        <f t="shared" ref="H22:O22" si="4">SUM(H5:H21)</f>
        <v>17283042.059999995</v>
      </c>
      <c r="I22" s="33">
        <f t="shared" si="4"/>
        <v>23030583.629999999</v>
      </c>
      <c r="J22" s="33">
        <f t="shared" si="4"/>
        <v>31803713.029999997</v>
      </c>
      <c r="K22" s="33">
        <f t="shared" si="4"/>
        <v>26987857.09</v>
      </c>
      <c r="L22" s="33">
        <f t="shared" si="4"/>
        <v>39491154</v>
      </c>
      <c r="M22" s="33">
        <f t="shared" si="4"/>
        <v>28108940</v>
      </c>
      <c r="N22" s="33">
        <f t="shared" si="4"/>
        <v>36186156</v>
      </c>
      <c r="O22" s="33">
        <f t="shared" si="4"/>
        <v>43486541</v>
      </c>
      <c r="P22" s="34">
        <f>SUM(P5:P21)</f>
        <v>34605675</v>
      </c>
      <c r="Q22" s="35">
        <f>SUM(Q5:Q21)</f>
        <v>42690822</v>
      </c>
      <c r="R22" s="33">
        <f>SUM(R5:R21)</f>
        <v>49801650.699999988</v>
      </c>
      <c r="S22" s="33">
        <f t="shared" ref="S22:AB22" si="5">SUM(S5:S21)</f>
        <v>47918084.199999996</v>
      </c>
      <c r="T22" s="91">
        <f t="shared" si="5"/>
        <v>48589600.019999996</v>
      </c>
      <c r="U22" s="92">
        <f t="shared" si="5"/>
        <v>57997327</v>
      </c>
      <c r="V22" s="92">
        <f t="shared" si="5"/>
        <v>57306158</v>
      </c>
      <c r="W22" s="92">
        <f t="shared" si="5"/>
        <v>51183661</v>
      </c>
      <c r="X22" s="92">
        <f t="shared" si="5"/>
        <v>42472866.170000002</v>
      </c>
      <c r="Y22" s="92">
        <f t="shared" si="5"/>
        <v>42572163.25999999</v>
      </c>
      <c r="Z22" s="92">
        <f t="shared" si="5"/>
        <v>37795131</v>
      </c>
      <c r="AA22" s="92">
        <f t="shared" si="5"/>
        <v>37403167</v>
      </c>
      <c r="AB22" s="92">
        <f t="shared" si="5"/>
        <v>46582510</v>
      </c>
      <c r="AC22" s="92">
        <f t="shared" ref="AC22" si="6">SUM(AC5:AC21)</f>
        <v>48585729</v>
      </c>
      <c r="AD22" s="107">
        <f>SUM(AD5:AD21)</f>
        <v>54933873.970000006</v>
      </c>
      <c r="AE22" s="91">
        <f t="shared" si="0"/>
        <v>573340270.62</v>
      </c>
      <c r="AF22" s="92">
        <f t="shared" si="1"/>
        <v>47683258.640000001</v>
      </c>
      <c r="AG22" s="92">
        <f t="shared" ref="AG22:AG24" si="7">AVERAGE(Z22:AD22)</f>
        <v>45060082.193999998</v>
      </c>
      <c r="AH22" s="92" t="s">
        <v>3</v>
      </c>
    </row>
    <row r="23" spans="1:34" ht="15.6" thickTop="1" thickBot="1" x14ac:dyDescent="0.35">
      <c r="A23" s="37" t="s">
        <v>45</v>
      </c>
      <c r="B23" s="267">
        <f>B24-B22</f>
        <v>6044530.1209803931</v>
      </c>
      <c r="C23" s="267">
        <f t="shared" ref="C23:H23" si="8">C24-C22</f>
        <v>8534211.8674509805</v>
      </c>
      <c r="D23" s="267">
        <f t="shared" si="8"/>
        <v>11050932.639607847</v>
      </c>
      <c r="E23" s="267">
        <f t="shared" si="8"/>
        <v>10120426.590392161</v>
      </c>
      <c r="F23" s="267">
        <f t="shared" si="8"/>
        <v>6348097.7994117681</v>
      </c>
      <c r="G23" s="267">
        <f t="shared" si="8"/>
        <v>11584023.433725495</v>
      </c>
      <c r="H23" s="267">
        <f t="shared" si="8"/>
        <v>9827612.1517647058</v>
      </c>
      <c r="I23" s="267">
        <f>I24-I22</f>
        <v>13095822.064117651</v>
      </c>
      <c r="J23" s="268">
        <f t="shared" ref="J23:N23" si="9">J24-J22</f>
        <v>18084464.271960784</v>
      </c>
      <c r="K23" s="268">
        <f t="shared" si="9"/>
        <v>15346036.384509806</v>
      </c>
      <c r="L23" s="268">
        <f t="shared" si="9"/>
        <v>22455754.235294119</v>
      </c>
      <c r="M23" s="268">
        <f t="shared" si="9"/>
        <v>15983514.90196079</v>
      </c>
      <c r="N23" s="268">
        <f t="shared" si="9"/>
        <v>20576441.64705883</v>
      </c>
      <c r="O23" s="268">
        <f t="shared" ref="O23:AD23" si="10">O24-O22</f>
        <v>24727640.960784316</v>
      </c>
      <c r="P23" s="268">
        <f t="shared" si="10"/>
        <v>19677736.764705889</v>
      </c>
      <c r="Q23" s="268">
        <f t="shared" si="10"/>
        <v>24275173.294117652</v>
      </c>
      <c r="R23" s="268">
        <f t="shared" si="10"/>
        <v>28318585.692156866</v>
      </c>
      <c r="S23" s="268">
        <f t="shared" si="10"/>
        <v>27247538.074509807</v>
      </c>
      <c r="T23" s="268">
        <f t="shared" si="10"/>
        <v>27629380.40352942</v>
      </c>
      <c r="U23" s="268">
        <f t="shared" si="10"/>
        <v>32978872.215686277</v>
      </c>
      <c r="V23" s="268">
        <f t="shared" si="10"/>
        <v>32585854.54901962</v>
      </c>
      <c r="W23" s="268">
        <f t="shared" si="10"/>
        <v>29104434.686274514</v>
      </c>
      <c r="X23" s="268">
        <f t="shared" si="10"/>
        <v>24151237.626078434</v>
      </c>
      <c r="Y23" s="268">
        <f t="shared" si="10"/>
        <v>24207700.6772549</v>
      </c>
      <c r="Z23" s="268">
        <f t="shared" si="10"/>
        <v>21491349.000000007</v>
      </c>
      <c r="AA23" s="268">
        <f t="shared" si="10"/>
        <v>21268467.509803928</v>
      </c>
      <c r="AB23" s="268">
        <f t="shared" si="10"/>
        <v>26488093.921568632</v>
      </c>
      <c r="AC23" s="268">
        <f t="shared" si="10"/>
        <v>27627179.235294119</v>
      </c>
      <c r="AD23" s="268">
        <f t="shared" si="10"/>
        <v>31236908.728039227</v>
      </c>
      <c r="AE23" s="285">
        <f t="shared" si="0"/>
        <v>326017016.62705886</v>
      </c>
      <c r="AF23" s="38">
        <f t="shared" si="1"/>
        <v>27114009.814901967</v>
      </c>
      <c r="AG23" s="38">
        <f t="shared" si="7"/>
        <v>25622399.678941183</v>
      </c>
    </row>
    <row r="24" spans="1:34" ht="15.6" thickTop="1" thickBot="1" x14ac:dyDescent="0.35">
      <c r="A24" s="37" t="s">
        <v>46</v>
      </c>
      <c r="B24" s="269">
        <f>B22/0.6375</f>
        <v>16674565.850980394</v>
      </c>
      <c r="C24" s="269">
        <f t="shared" ref="C24:H24" si="11">C22/0.6375</f>
        <v>23542653.427450981</v>
      </c>
      <c r="D24" s="269">
        <f t="shared" si="11"/>
        <v>30485331.419607848</v>
      </c>
      <c r="E24" s="269">
        <f t="shared" si="11"/>
        <v>27918418.180392165</v>
      </c>
      <c r="F24" s="269">
        <f t="shared" si="11"/>
        <v>17511993.929411769</v>
      </c>
      <c r="G24" s="269">
        <f t="shared" si="11"/>
        <v>31955926.713725496</v>
      </c>
      <c r="H24" s="269">
        <f t="shared" si="11"/>
        <v>27110654.211764701</v>
      </c>
      <c r="I24" s="269">
        <f>I22/0.6375</f>
        <v>36126405.69411765</v>
      </c>
      <c r="J24" s="269">
        <f t="shared" ref="J24:L24" si="12">J22/0.6375</f>
        <v>49888177.301960781</v>
      </c>
      <c r="K24" s="269">
        <f t="shared" si="12"/>
        <v>42333893.474509805</v>
      </c>
      <c r="L24" s="269">
        <f t="shared" si="12"/>
        <v>61946908.235294119</v>
      </c>
      <c r="M24" s="269">
        <f t="shared" ref="M24:N24" si="13">M22/0.6375</f>
        <v>44092454.90196079</v>
      </c>
      <c r="N24" s="269">
        <f t="shared" si="13"/>
        <v>56762597.64705883</v>
      </c>
      <c r="O24" s="269">
        <f t="shared" ref="O24:AD24" si="14">O22/0.6375</f>
        <v>68214181.960784316</v>
      </c>
      <c r="P24" s="269">
        <f t="shared" si="14"/>
        <v>54283411.764705889</v>
      </c>
      <c r="Q24" s="269">
        <f t="shared" si="14"/>
        <v>66965995.294117652</v>
      </c>
      <c r="R24" s="269">
        <f t="shared" si="14"/>
        <v>78120236.392156854</v>
      </c>
      <c r="S24" s="269">
        <f t="shared" si="14"/>
        <v>75165622.274509802</v>
      </c>
      <c r="T24" s="269">
        <f t="shared" si="14"/>
        <v>76218980.423529416</v>
      </c>
      <c r="U24" s="269">
        <f t="shared" si="14"/>
        <v>90976199.215686277</v>
      </c>
      <c r="V24" s="269">
        <f t="shared" si="14"/>
        <v>89892012.54901962</v>
      </c>
      <c r="W24" s="269">
        <f t="shared" si="14"/>
        <v>80288095.686274514</v>
      </c>
      <c r="X24" s="269">
        <f t="shared" si="14"/>
        <v>66624103.796078436</v>
      </c>
      <c r="Y24" s="269">
        <f t="shared" si="14"/>
        <v>66779863.937254891</v>
      </c>
      <c r="Z24" s="269">
        <f t="shared" si="14"/>
        <v>59286480.000000007</v>
      </c>
      <c r="AA24" s="269">
        <f t="shared" si="14"/>
        <v>58671634.509803928</v>
      </c>
      <c r="AB24" s="269">
        <f t="shared" si="14"/>
        <v>73070603.921568632</v>
      </c>
      <c r="AC24" s="269">
        <f t="shared" si="14"/>
        <v>76212908.235294119</v>
      </c>
      <c r="AD24" s="269">
        <f t="shared" si="14"/>
        <v>86170782.698039234</v>
      </c>
      <c r="AE24" s="286">
        <f t="shared" si="0"/>
        <v>899357287.24705887</v>
      </c>
      <c r="AF24" s="39">
        <f t="shared" si="1"/>
        <v>74797268.454901978</v>
      </c>
      <c r="AG24" s="39">
        <f t="shared" si="7"/>
        <v>70682481.872941181</v>
      </c>
    </row>
    <row r="25" spans="1:34" ht="15" thickTop="1" x14ac:dyDescent="0.3">
      <c r="A25" s="94"/>
      <c r="B25" s="287">
        <f>B22/B24</f>
        <v>0.63749999999999996</v>
      </c>
      <c r="C25" s="287">
        <f t="shared" ref="C25:H25" si="15">C22/C24</f>
        <v>0.63749999999999996</v>
      </c>
      <c r="D25" s="287">
        <f t="shared" si="15"/>
        <v>0.63749999999999996</v>
      </c>
      <c r="E25" s="287">
        <f t="shared" si="15"/>
        <v>0.63749999999999996</v>
      </c>
      <c r="F25" s="287">
        <f t="shared" si="15"/>
        <v>0.63749999999999984</v>
      </c>
      <c r="G25" s="287">
        <f t="shared" si="15"/>
        <v>0.63749999999999996</v>
      </c>
      <c r="H25" s="287">
        <f t="shared" si="15"/>
        <v>0.63749999999999996</v>
      </c>
      <c r="I25" s="287">
        <f>I22/I24</f>
        <v>0.63749999999999996</v>
      </c>
      <c r="J25" s="287">
        <f t="shared" ref="J25:N25" si="16">J22/J24</f>
        <v>0.63749999999999996</v>
      </c>
      <c r="K25" s="287">
        <f t="shared" si="16"/>
        <v>0.63749999999999996</v>
      </c>
      <c r="L25" s="287">
        <f t="shared" si="16"/>
        <v>0.63749999999999996</v>
      </c>
      <c r="M25" s="287">
        <f t="shared" si="16"/>
        <v>0.63749999999999996</v>
      </c>
      <c r="N25" s="287">
        <f t="shared" si="16"/>
        <v>0.63749999999999996</v>
      </c>
      <c r="O25" s="287">
        <f t="shared" ref="O25:AD25" si="17">O22/O24</f>
        <v>0.63749999999999996</v>
      </c>
      <c r="P25" s="287">
        <f t="shared" si="17"/>
        <v>0.63749999999999996</v>
      </c>
      <c r="Q25" s="287">
        <f t="shared" si="17"/>
        <v>0.63749999999999996</v>
      </c>
      <c r="R25" s="287">
        <f t="shared" si="17"/>
        <v>0.63749999999999996</v>
      </c>
      <c r="S25" s="287">
        <f t="shared" si="17"/>
        <v>0.63749999999999996</v>
      </c>
      <c r="T25" s="287">
        <f t="shared" si="17"/>
        <v>0.63749999999999996</v>
      </c>
      <c r="U25" s="287">
        <f t="shared" si="17"/>
        <v>0.63749999999999996</v>
      </c>
      <c r="V25" s="287">
        <f t="shared" si="17"/>
        <v>0.63749999999999996</v>
      </c>
      <c r="W25" s="287">
        <f t="shared" si="17"/>
        <v>0.63749999999999996</v>
      </c>
      <c r="X25" s="287">
        <f t="shared" si="17"/>
        <v>0.63749999999999996</v>
      </c>
      <c r="Y25" s="287">
        <f t="shared" si="17"/>
        <v>0.63749999999999996</v>
      </c>
      <c r="Z25" s="287">
        <f t="shared" si="17"/>
        <v>0.63749999999999996</v>
      </c>
      <c r="AA25" s="287">
        <f t="shared" si="17"/>
        <v>0.63749999999999996</v>
      </c>
      <c r="AB25" s="287">
        <f t="shared" si="17"/>
        <v>0.63749999999999996</v>
      </c>
      <c r="AC25" s="287">
        <f t="shared" si="17"/>
        <v>0.63749999999999996</v>
      </c>
      <c r="AD25" s="287">
        <f t="shared" si="17"/>
        <v>0.63749999999999996</v>
      </c>
      <c r="AE25" s="287"/>
      <c r="AF25" s="287"/>
      <c r="AG25" s="287"/>
    </row>
    <row r="26" spans="1:34" x14ac:dyDescent="0.3">
      <c r="A26" s="271" t="s">
        <v>127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88">
        <v>57997327</v>
      </c>
      <c r="V26" s="288">
        <v>57306158</v>
      </c>
      <c r="W26" s="288">
        <v>51183661</v>
      </c>
      <c r="X26" s="288">
        <v>42472866</v>
      </c>
      <c r="Y26" s="288">
        <v>42572162</v>
      </c>
      <c r="Z26" s="288">
        <f>+'Annual Report Table'!H19</f>
        <v>37795131</v>
      </c>
      <c r="AA26" s="288">
        <f>+'Annual Report Table'!I19</f>
        <v>37403167</v>
      </c>
      <c r="AB26" s="288">
        <f>+'Annual Report Table'!J19</f>
        <v>46582509.189999998</v>
      </c>
      <c r="AC26" s="288">
        <f>+'Annual Report Table'!K19</f>
        <v>48585671.840000004</v>
      </c>
      <c r="AD26" s="288">
        <f>+'Annual Report Table'!L19</f>
        <v>54933872.830000006</v>
      </c>
      <c r="AE26" s="42"/>
      <c r="AF26" s="270">
        <f>+'Annual Report Table'!N19</f>
        <v>47683252.586000003</v>
      </c>
      <c r="AG26" s="270">
        <f>+'Annual Report Table'!M19</f>
        <v>45060070.372000001</v>
      </c>
    </row>
    <row r="27" spans="1:34" x14ac:dyDescent="0.3">
      <c r="A27" s="271" t="s">
        <v>130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72">
        <f t="shared" ref="U27:Y27" si="18">+U26-U22</f>
        <v>0</v>
      </c>
      <c r="V27" s="272">
        <f t="shared" si="18"/>
        <v>0</v>
      </c>
      <c r="W27" s="272">
        <f t="shared" si="18"/>
        <v>0</v>
      </c>
      <c r="X27" s="272">
        <f t="shared" si="18"/>
        <v>-0.17000000178813934</v>
      </c>
      <c r="Y27" s="272">
        <f t="shared" si="18"/>
        <v>-1.2599999904632568</v>
      </c>
      <c r="Z27" s="272">
        <f>+Z26-Z22</f>
        <v>0</v>
      </c>
      <c r="AA27" s="272">
        <f>+AA26-AA22</f>
        <v>0</v>
      </c>
      <c r="AB27" s="272">
        <f>+AB26-AB22</f>
        <v>-0.81000000238418579</v>
      </c>
      <c r="AC27" s="272">
        <f>+AC26-AC22</f>
        <v>-57.159999996423721</v>
      </c>
      <c r="AD27" s="272">
        <f>+AD26-AD22</f>
        <v>-1.1400000005960464</v>
      </c>
      <c r="AE27" s="284" t="s">
        <v>130</v>
      </c>
      <c r="AF27" s="272">
        <f>+AF22-'Annual Report Table'!N19</f>
        <v>6.0539999976754189</v>
      </c>
      <c r="AG27" s="272">
        <f>+AG22-'Annual Report Table'!M19</f>
        <v>11.821999996900558</v>
      </c>
    </row>
    <row r="28" spans="1:34" x14ac:dyDescent="0.3">
      <c r="A28" s="40"/>
      <c r="B28" s="40"/>
      <c r="C28" s="40"/>
      <c r="D28" s="40"/>
      <c r="E28" s="40"/>
      <c r="F28" s="40"/>
      <c r="G28" s="4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2"/>
      <c r="T28" s="42"/>
      <c r="U28" s="42"/>
      <c r="V28" s="42"/>
      <c r="X28" s="42" t="s">
        <v>30</v>
      </c>
      <c r="Y28" s="42"/>
      <c r="Z28" s="42"/>
      <c r="AA28" s="42"/>
      <c r="AB28" s="42"/>
      <c r="AC28" s="42"/>
      <c r="AD28" s="42"/>
      <c r="AE28" s="42"/>
      <c r="AF28" s="42"/>
    </row>
    <row r="29" spans="1:34" x14ac:dyDescent="0.3">
      <c r="A29" s="40"/>
      <c r="B29" s="40"/>
      <c r="C29" s="40"/>
      <c r="D29" s="40"/>
      <c r="E29" s="40"/>
      <c r="F29" s="40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4" ht="15" thickBot="1" x14ac:dyDescent="0.35">
      <c r="A30" s="78" t="s">
        <v>36</v>
      </c>
      <c r="B30" s="78"/>
      <c r="C30" s="78"/>
      <c r="D30" s="78"/>
      <c r="E30" s="78"/>
      <c r="F30" s="78"/>
      <c r="G30" s="78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:34" ht="15.6" thickTop="1" thickBot="1" x14ac:dyDescent="0.35">
      <c r="A31" s="79" t="s">
        <v>29</v>
      </c>
      <c r="B31" s="116"/>
      <c r="C31" s="116"/>
      <c r="D31" s="116"/>
      <c r="E31" s="116"/>
      <c r="F31" s="116"/>
      <c r="G31" s="116"/>
      <c r="H31" s="80"/>
      <c r="I31" s="80"/>
      <c r="J31" s="80"/>
      <c r="K31" s="80"/>
      <c r="L31" s="80"/>
      <c r="M31" s="82">
        <v>47812137.590000004</v>
      </c>
      <c r="N31" s="82">
        <v>55859318.259999998</v>
      </c>
      <c r="O31" s="82">
        <v>77462232.150000006</v>
      </c>
      <c r="P31" s="82">
        <v>53932467.210000001</v>
      </c>
      <c r="Q31" s="82">
        <v>68567991.879999995</v>
      </c>
      <c r="R31" s="82">
        <v>72590895.140000001</v>
      </c>
      <c r="S31" s="82">
        <v>75588318</v>
      </c>
      <c r="T31" s="82">
        <v>77202725.840000004</v>
      </c>
      <c r="U31" s="82">
        <v>93143284.289999992</v>
      </c>
      <c r="V31" s="82">
        <v>91035627.560000002</v>
      </c>
      <c r="W31" s="82">
        <v>80880274.11999999</v>
      </c>
      <c r="X31" s="82">
        <v>66805762.229999997</v>
      </c>
      <c r="Y31" s="82">
        <v>67526815.469999999</v>
      </c>
      <c r="Z31" s="82">
        <v>60103566.25</v>
      </c>
      <c r="AA31" s="82">
        <v>58907195.939999998</v>
      </c>
      <c r="AB31" s="82">
        <v>73558606.790000007</v>
      </c>
      <c r="AC31" s="82">
        <f>AC24</f>
        <v>76212908.235294119</v>
      </c>
      <c r="AD31" s="82">
        <f>AD24</f>
        <v>86170782.698039234</v>
      </c>
      <c r="AE31" s="99"/>
      <c r="AF31" s="99"/>
      <c r="AG31" s="100"/>
    </row>
    <row r="32" spans="1:34" ht="15.6" thickTop="1" thickBot="1" x14ac:dyDescent="0.35">
      <c r="A32" s="81" t="s">
        <v>27</v>
      </c>
      <c r="B32" s="117"/>
      <c r="C32" s="117"/>
      <c r="D32" s="117"/>
      <c r="E32" s="117"/>
      <c r="F32" s="117"/>
      <c r="G32" s="117"/>
      <c r="H32" s="80"/>
      <c r="I32" s="80"/>
      <c r="J32" s="80"/>
      <c r="K32" s="80"/>
      <c r="L32" s="80"/>
      <c r="M32" s="82">
        <v>-28108760.32</v>
      </c>
      <c r="N32" s="82">
        <v>-36186335.899999999</v>
      </c>
      <c r="O32" s="82">
        <v>-43486540.240000002</v>
      </c>
      <c r="P32" s="82">
        <v>-34605674.609999999</v>
      </c>
      <c r="Q32" s="82">
        <v>-42690824.519999996</v>
      </c>
      <c r="R32" s="82">
        <v>-49801650.700000003</v>
      </c>
      <c r="S32" s="82">
        <v>-47918084.199999996</v>
      </c>
      <c r="T32" s="82">
        <v>-48589406.260000005</v>
      </c>
      <c r="U32" s="82">
        <v>-57997327.150000006</v>
      </c>
      <c r="V32" s="82">
        <v>-57306094.800000004</v>
      </c>
      <c r="W32" s="82">
        <v>-51135477</v>
      </c>
      <c r="X32" s="82">
        <v>-42472722.420000002</v>
      </c>
      <c r="Y32" s="82">
        <v>-42970130.769999996</v>
      </c>
      <c r="Z32" s="82">
        <v>-37916516.450000003</v>
      </c>
      <c r="AA32" s="82">
        <v>-37412918.920000002</v>
      </c>
      <c r="AB32" s="82">
        <v>-46592624.539999999</v>
      </c>
      <c r="AC32" s="82">
        <v>-48365045</v>
      </c>
      <c r="AD32" s="82">
        <v>-48365045</v>
      </c>
      <c r="AE32" s="99"/>
      <c r="AF32" s="99"/>
      <c r="AG32" s="100"/>
    </row>
    <row r="33" spans="1:34" ht="15" thickTop="1" x14ac:dyDescent="0.3">
      <c r="A33" s="84" t="s">
        <v>43</v>
      </c>
      <c r="B33" s="84"/>
      <c r="C33" s="84"/>
      <c r="D33" s="84"/>
      <c r="E33" s="84"/>
      <c r="F33" s="84"/>
      <c r="G33" s="84"/>
      <c r="H33" s="85"/>
      <c r="I33" s="85"/>
      <c r="J33" s="85"/>
      <c r="K33" s="85"/>
      <c r="L33" s="85"/>
      <c r="M33" s="86">
        <f>M31-M24</f>
        <v>3719682.6880392134</v>
      </c>
      <c r="N33" s="86">
        <f t="shared" ref="N33:R33" si="19">N31-N24</f>
        <v>-903279.38705883175</v>
      </c>
      <c r="O33" s="86">
        <f t="shared" si="19"/>
        <v>9248050.1892156899</v>
      </c>
      <c r="P33" s="86">
        <f t="shared" si="19"/>
        <v>-350944.55470588803</v>
      </c>
      <c r="Q33" s="86">
        <f t="shared" si="19"/>
        <v>1601996.5858823434</v>
      </c>
      <c r="R33" s="86">
        <f t="shared" si="19"/>
        <v>-5529341.2521568537</v>
      </c>
      <c r="S33" s="86">
        <f t="shared" ref="S33:AB33" si="20">S31-S24</f>
        <v>422695.72549019754</v>
      </c>
      <c r="T33" s="86">
        <f t="shared" si="20"/>
        <v>983745.41647058725</v>
      </c>
      <c r="U33" s="86">
        <f t="shared" si="20"/>
        <v>2167085.0743137151</v>
      </c>
      <c r="V33" s="86">
        <f t="shared" si="20"/>
        <v>1143615.0109803826</v>
      </c>
      <c r="W33" s="86">
        <f t="shared" si="20"/>
        <v>592178.43372547626</v>
      </c>
      <c r="X33" s="86">
        <f t="shared" si="20"/>
        <v>181658.43392156065</v>
      </c>
      <c r="Y33" s="86">
        <f t="shared" si="20"/>
        <v>746951.53274510801</v>
      </c>
      <c r="Z33" s="86">
        <f t="shared" si="20"/>
        <v>817086.24999999255</v>
      </c>
      <c r="AA33" s="86">
        <f t="shared" si="20"/>
        <v>235561.43019606918</v>
      </c>
      <c r="AB33" s="86">
        <f t="shared" si="20"/>
        <v>488002.86843137443</v>
      </c>
      <c r="AC33" s="86">
        <f t="shared" ref="AC33:AD33" si="21">AC31-AC24</f>
        <v>0</v>
      </c>
      <c r="AD33" s="86">
        <f t="shared" si="21"/>
        <v>0</v>
      </c>
      <c r="AE33" s="42"/>
      <c r="AF33" s="42"/>
    </row>
    <row r="34" spans="1:34" x14ac:dyDescent="0.3">
      <c r="A34" s="87" t="s">
        <v>44</v>
      </c>
      <c r="B34" s="87"/>
      <c r="C34" s="87"/>
      <c r="D34" s="87"/>
      <c r="E34" s="87"/>
      <c r="F34" s="87"/>
      <c r="G34" s="87"/>
      <c r="H34" s="88"/>
      <c r="I34" s="88"/>
      <c r="J34" s="88"/>
      <c r="K34" s="88"/>
      <c r="L34" s="88"/>
      <c r="M34" s="89">
        <f>M32+M22</f>
        <v>179.67999999970198</v>
      </c>
      <c r="N34" s="89">
        <f t="shared" ref="N34:R34" si="22">N32+N22</f>
        <v>-179.89999999850988</v>
      </c>
      <c r="O34" s="89">
        <f t="shared" si="22"/>
        <v>0.75999999791383743</v>
      </c>
      <c r="P34" s="89">
        <f t="shared" si="22"/>
        <v>0.39000000059604645</v>
      </c>
      <c r="Q34" s="89">
        <f t="shared" si="22"/>
        <v>-2.5199999958276749</v>
      </c>
      <c r="R34" s="89">
        <f t="shared" si="22"/>
        <v>0</v>
      </c>
      <c r="S34" s="89">
        <f t="shared" ref="S34:AB34" si="23">S32+S22</f>
        <v>0</v>
      </c>
      <c r="T34" s="89">
        <f t="shared" si="23"/>
        <v>193.75999999046326</v>
      </c>
      <c r="U34" s="89">
        <f t="shared" si="23"/>
        <v>-0.15000000596046448</v>
      </c>
      <c r="V34" s="89">
        <f t="shared" si="23"/>
        <v>63.199999995529652</v>
      </c>
      <c r="W34" s="89">
        <f t="shared" si="23"/>
        <v>48184</v>
      </c>
      <c r="X34" s="89">
        <f t="shared" si="23"/>
        <v>143.75</v>
      </c>
      <c r="Y34" s="89">
        <f t="shared" si="23"/>
        <v>-397967.51000000536</v>
      </c>
      <c r="Z34" s="89">
        <f t="shared" si="23"/>
        <v>-121385.45000000298</v>
      </c>
      <c r="AA34" s="89">
        <f t="shared" si="23"/>
        <v>-9751.9200000017881</v>
      </c>
      <c r="AB34" s="89">
        <f t="shared" si="23"/>
        <v>-10114.539999999106</v>
      </c>
      <c r="AC34" s="89">
        <f t="shared" ref="AC34:AD34" si="24">AC32+AC22</f>
        <v>220684</v>
      </c>
      <c r="AD34" s="89">
        <f t="shared" si="24"/>
        <v>6568828.9700000063</v>
      </c>
      <c r="AE34" s="42"/>
      <c r="AF34" s="42"/>
    </row>
    <row r="35" spans="1:34" x14ac:dyDescent="0.3">
      <c r="A35" s="77" t="s">
        <v>39</v>
      </c>
      <c r="B35" s="77"/>
      <c r="C35" s="77"/>
      <c r="D35" s="77"/>
      <c r="E35" s="77"/>
      <c r="F35" s="77"/>
      <c r="G35" s="77"/>
      <c r="H35" s="41"/>
      <c r="I35" s="41"/>
      <c r="J35" s="41"/>
      <c r="K35" s="41"/>
      <c r="L35" s="41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>
        <v>455290.49</v>
      </c>
      <c r="AC35" s="83" t="s">
        <v>3</v>
      </c>
      <c r="AD35" s="83"/>
      <c r="AE35" s="42"/>
      <c r="AF35" s="42"/>
    </row>
    <row r="36" spans="1:34" x14ac:dyDescent="0.3">
      <c r="A36" s="77" t="s">
        <v>40</v>
      </c>
      <c r="B36" s="77"/>
      <c r="C36" s="77"/>
      <c r="D36" s="77"/>
      <c r="E36" s="77"/>
      <c r="F36" s="77"/>
      <c r="G36" s="77"/>
      <c r="H36" s="41"/>
      <c r="I36" s="41"/>
      <c r="J36" s="41"/>
      <c r="K36" s="41"/>
      <c r="L36" s="41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>
        <f>AB33-AB35</f>
        <v>32712.37843137444</v>
      </c>
      <c r="AC36" s="83"/>
      <c r="AD36" s="83"/>
      <c r="AE36" s="42"/>
      <c r="AF36" s="42"/>
    </row>
    <row r="37" spans="1:34" x14ac:dyDescent="0.3">
      <c r="A37" s="77" t="s">
        <v>41</v>
      </c>
      <c r="B37" s="77"/>
      <c r="C37" s="77"/>
      <c r="D37" s="77"/>
      <c r="E37" s="77"/>
      <c r="F37" s="77"/>
      <c r="G37" s="77"/>
      <c r="H37" s="41"/>
      <c r="I37" s="41"/>
      <c r="J37" s="41"/>
      <c r="K37" s="41"/>
      <c r="L37" s="4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90" t="s">
        <v>42</v>
      </c>
      <c r="AC37" s="90" t="s">
        <v>42</v>
      </c>
      <c r="AD37" s="90"/>
      <c r="AE37" s="42"/>
      <c r="AF37" s="42"/>
    </row>
    <row r="38" spans="1:34" x14ac:dyDescent="0.3">
      <c r="A38" s="77"/>
      <c r="B38" s="77"/>
      <c r="C38" s="77"/>
      <c r="D38" s="77"/>
      <c r="E38" s="77"/>
      <c r="F38" s="77"/>
      <c r="G38" s="77"/>
      <c r="H38" s="41"/>
      <c r="I38" s="41"/>
      <c r="J38" s="41"/>
      <c r="K38" s="41"/>
      <c r="L38" s="41"/>
      <c r="M38" s="93">
        <f>M32/M31</f>
        <v>-0.58790009685488309</v>
      </c>
      <c r="N38" s="93">
        <f t="shared" ref="N38:R38" si="25">N32/N31</f>
        <v>-0.64781198602476464</v>
      </c>
      <c r="O38" s="93">
        <f t="shared" si="25"/>
        <v>-0.56139022892848567</v>
      </c>
      <c r="P38" s="93">
        <f t="shared" si="25"/>
        <v>-0.6416482760793023</v>
      </c>
      <c r="Q38" s="93">
        <f t="shared" si="25"/>
        <v>-0.62260572826330818</v>
      </c>
      <c r="R38" s="93">
        <f t="shared" si="25"/>
        <v>-0.68605918970900848</v>
      </c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42"/>
      <c r="AF38" s="42"/>
    </row>
    <row r="39" spans="1:34" x14ac:dyDescent="0.3">
      <c r="A39" s="77" t="s">
        <v>37</v>
      </c>
      <c r="B39" s="77"/>
      <c r="C39" s="77"/>
      <c r="D39" s="77"/>
      <c r="E39" s="77"/>
      <c r="F39" s="77"/>
      <c r="G39" s="77"/>
      <c r="H39" s="41"/>
      <c r="I39" s="41"/>
      <c r="J39" s="41"/>
      <c r="K39" s="41"/>
      <c r="L39" s="41"/>
      <c r="M39" s="83"/>
      <c r="N39" s="83"/>
      <c r="O39" s="83"/>
      <c r="P39" s="83"/>
      <c r="Q39" s="83">
        <v>41792267.149999999</v>
      </c>
      <c r="R39" s="83">
        <v>45720223.100000001</v>
      </c>
      <c r="S39" s="83">
        <v>50956454.399999999</v>
      </c>
      <c r="T39" s="83">
        <v>45976293.609999999</v>
      </c>
      <c r="U39" s="83">
        <v>56498317.380000003</v>
      </c>
      <c r="V39" s="83"/>
      <c r="W39" s="83"/>
      <c r="X39" s="83"/>
      <c r="Y39" s="83"/>
      <c r="Z39" s="83"/>
      <c r="AA39" s="83"/>
      <c r="AB39" s="83"/>
      <c r="AC39" s="83"/>
      <c r="AD39" s="83"/>
      <c r="AE39" s="42"/>
      <c r="AF39" s="42"/>
    </row>
    <row r="40" spans="1:34" x14ac:dyDescent="0.3">
      <c r="A40" s="77" t="s">
        <v>38</v>
      </c>
      <c r="B40" s="77"/>
      <c r="C40" s="77"/>
      <c r="D40" s="77"/>
      <c r="E40" s="77"/>
      <c r="F40" s="77"/>
      <c r="G40" s="77"/>
      <c r="H40" s="41"/>
      <c r="I40" s="41"/>
      <c r="J40" s="41"/>
      <c r="K40" s="41"/>
      <c r="L40" s="41"/>
      <c r="M40" s="83"/>
      <c r="N40" s="83"/>
      <c r="O40" s="83"/>
      <c r="P40" s="83"/>
      <c r="Q40" s="83">
        <f t="shared" ref="Q40:R40" si="26">Q39-Q22</f>
        <v>-898554.85000000149</v>
      </c>
      <c r="R40" s="83">
        <f t="shared" si="26"/>
        <v>-4081427.5999999866</v>
      </c>
      <c r="S40" s="83">
        <f t="shared" ref="S40" si="27">S39-S22</f>
        <v>3038370.200000003</v>
      </c>
      <c r="T40" s="83">
        <f t="shared" ref="T40" si="28">T39-T22</f>
        <v>-2613306.4099999964</v>
      </c>
      <c r="U40" s="83">
        <f t="shared" ref="U40" si="29">U39-U22</f>
        <v>-1499009.6199999973</v>
      </c>
      <c r="V40" s="83"/>
      <c r="W40" s="83"/>
      <c r="X40" s="83"/>
      <c r="Y40" s="83"/>
      <c r="Z40" s="83"/>
      <c r="AA40" s="83"/>
      <c r="AB40" s="83"/>
      <c r="AC40" s="83"/>
      <c r="AD40" s="83"/>
      <c r="AE40" s="42"/>
      <c r="AF40" s="42"/>
    </row>
    <row r="41" spans="1:34" x14ac:dyDescent="0.3">
      <c r="A41" s="40"/>
      <c r="B41" s="40"/>
      <c r="C41" s="40"/>
      <c r="D41" s="40"/>
      <c r="E41" s="40"/>
      <c r="F41" s="40"/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1:34" s="38" customFormat="1" ht="15" thickBot="1" x14ac:dyDescent="0.35">
      <c r="A42" s="38" t="s">
        <v>31</v>
      </c>
    </row>
    <row r="43" spans="1:34" ht="16.8" thickTop="1" thickBot="1" x14ac:dyDescent="0.35">
      <c r="A43" s="3" t="s">
        <v>1</v>
      </c>
      <c r="B43" s="2"/>
      <c r="C43" s="2"/>
      <c r="D43" s="2"/>
      <c r="E43" s="2"/>
      <c r="F43" s="2"/>
      <c r="G43" s="2"/>
      <c r="H43" s="114" t="s">
        <v>2</v>
      </c>
      <c r="I43" s="115"/>
      <c r="J43" s="115"/>
      <c r="K43" s="115"/>
      <c r="L43" s="115"/>
      <c r="M43" s="115"/>
      <c r="N43" s="115"/>
      <c r="O43" s="115"/>
      <c r="P43" s="115"/>
      <c r="Q43" s="115"/>
      <c r="R43" s="45" t="s">
        <v>3</v>
      </c>
      <c r="S43" s="45" t="s">
        <v>32</v>
      </c>
      <c r="T43" s="46"/>
      <c r="U43" s="46"/>
      <c r="V43" s="46"/>
      <c r="W43" s="46"/>
      <c r="X43" s="46"/>
      <c r="Y43" s="46"/>
      <c r="Z43" s="46"/>
      <c r="AA43" s="47"/>
      <c r="AB43" s="75"/>
      <c r="AC43" s="75"/>
      <c r="AD43" s="75"/>
      <c r="AE43" s="74" t="s">
        <v>3</v>
      </c>
      <c r="AF43" s="3" t="s">
        <v>3</v>
      </c>
      <c r="AG43" s="73"/>
    </row>
    <row r="44" spans="1:34" ht="15.6" thickTop="1" thickBot="1" x14ac:dyDescent="0.35">
      <c r="A44" s="48"/>
      <c r="B44" s="5">
        <v>1987</v>
      </c>
      <c r="C44" s="5">
        <v>1988</v>
      </c>
      <c r="D44" s="5">
        <v>1989</v>
      </c>
      <c r="E44" s="5">
        <v>1990</v>
      </c>
      <c r="F44" s="5">
        <v>1991</v>
      </c>
      <c r="G44" s="5">
        <v>1992</v>
      </c>
      <c r="H44" s="49">
        <v>1993</v>
      </c>
      <c r="I44" s="49">
        <v>1994</v>
      </c>
      <c r="J44" s="49">
        <v>1995</v>
      </c>
      <c r="K44" s="49">
        <v>1996</v>
      </c>
      <c r="L44" s="49">
        <v>1997</v>
      </c>
      <c r="M44" s="49">
        <v>1998</v>
      </c>
      <c r="N44" s="49">
        <v>1999</v>
      </c>
      <c r="O44" s="49">
        <v>2000</v>
      </c>
      <c r="P44" s="49">
        <v>2001</v>
      </c>
      <c r="Q44" s="50">
        <v>2002</v>
      </c>
      <c r="R44" s="51">
        <v>2003</v>
      </c>
      <c r="S44" s="51">
        <v>2004</v>
      </c>
      <c r="T44" s="51">
        <v>2005</v>
      </c>
      <c r="U44" s="51">
        <v>2006</v>
      </c>
      <c r="V44" s="51">
        <v>2007</v>
      </c>
      <c r="W44" s="51" t="s">
        <v>4</v>
      </c>
      <c r="X44" s="51" t="s">
        <v>5</v>
      </c>
      <c r="Y44" s="51" t="s">
        <v>6</v>
      </c>
      <c r="Z44" s="51">
        <v>2011</v>
      </c>
      <c r="AA44" s="52">
        <v>2012</v>
      </c>
      <c r="AB44" s="52">
        <v>2013</v>
      </c>
      <c r="AC44" s="52">
        <v>2014</v>
      </c>
      <c r="AD44" s="52">
        <v>2015</v>
      </c>
      <c r="AE44" s="52" t="s">
        <v>7</v>
      </c>
      <c r="AF44" s="7" t="s">
        <v>8</v>
      </c>
      <c r="AG44" s="72" t="s">
        <v>9</v>
      </c>
      <c r="AH44" s="8" t="s">
        <v>1</v>
      </c>
    </row>
    <row r="45" spans="1:34" ht="15" thickTop="1" x14ac:dyDescent="0.3">
      <c r="A45" s="53" t="s">
        <v>10</v>
      </c>
      <c r="B45" s="54">
        <f t="shared" ref="B45:G45" si="30">B5/B$24</f>
        <v>1.3883536882994089E-2</v>
      </c>
      <c r="C45" s="54">
        <f t="shared" si="30"/>
        <v>3.3988274621032676E-2</v>
      </c>
      <c r="D45" s="54">
        <f t="shared" si="30"/>
        <v>4.0183394536169953E-2</v>
      </c>
      <c r="E45" s="54">
        <f t="shared" si="30"/>
        <v>2.4476422180678189E-2</v>
      </c>
      <c r="F45" s="54">
        <f t="shared" si="30"/>
        <v>4.2239497853962915E-2</v>
      </c>
      <c r="G45" s="54">
        <f t="shared" si="30"/>
        <v>4.8917171578334723E-2</v>
      </c>
      <c r="H45" s="54">
        <f t="shared" ref="H45:R45" si="31">H5/H$24</f>
        <v>2.4699553347901769E-2</v>
      </c>
      <c r="I45" s="55">
        <f t="shared" si="31"/>
        <v>3.0891255262122941E-2</v>
      </c>
      <c r="J45" s="55">
        <f t="shared" si="31"/>
        <v>4.6986921085767332E-2</v>
      </c>
      <c r="K45" s="55">
        <f t="shared" si="31"/>
        <v>1.064988743053997E-2</v>
      </c>
      <c r="L45" s="55">
        <f t="shared" si="31"/>
        <v>3.7474170481318424E-2</v>
      </c>
      <c r="M45" s="55">
        <f t="shared" si="31"/>
        <v>1.4290857730672162E-2</v>
      </c>
      <c r="N45" s="55">
        <f t="shared" si="31"/>
        <v>3.9732836295184266E-2</v>
      </c>
      <c r="O45" s="56">
        <f t="shared" si="31"/>
        <v>2.3619355296619245E-2</v>
      </c>
      <c r="P45" s="55">
        <f t="shared" si="31"/>
        <v>2.7939124507757755E-2</v>
      </c>
      <c r="Q45" s="55">
        <f t="shared" si="31"/>
        <v>9.0457253317820854E-3</v>
      </c>
      <c r="R45" s="57">
        <f t="shared" si="31"/>
        <v>1.2921281688560576E-2</v>
      </c>
      <c r="S45" s="57">
        <f t="shared" ref="S45:AG45" si="32">S5/S$24</f>
        <v>3.4544090256012364E-2</v>
      </c>
      <c r="T45" s="57">
        <f t="shared" si="32"/>
        <v>1.0392076299087838E-2</v>
      </c>
      <c r="U45" s="57">
        <f t="shared" si="32"/>
        <v>1.6191168818866428E-2</v>
      </c>
      <c r="V45" s="57">
        <f t="shared" si="32"/>
        <v>2.3847736180464232E-2</v>
      </c>
      <c r="W45" s="57">
        <f t="shared" si="32"/>
        <v>6.928299833808293E-4</v>
      </c>
      <c r="X45" s="57">
        <f t="shared" si="32"/>
        <v>1.6817692338939223E-2</v>
      </c>
      <c r="Y45" s="57">
        <f t="shared" si="32"/>
        <v>7.6860200027101004E-3</v>
      </c>
      <c r="Z45" s="57">
        <f t="shared" si="32"/>
        <v>2.5280806011758494E-3</v>
      </c>
      <c r="AA45" s="57">
        <f t="shared" si="32"/>
        <v>1.0628713605989567E-2</v>
      </c>
      <c r="AB45" s="57">
        <f t="shared" si="32"/>
        <v>1.0652929608129746E-2</v>
      </c>
      <c r="AC45" s="57">
        <f t="shared" ref="AC45:AD45" si="33">AC5/AC$24</f>
        <v>2.7198804611946851E-4</v>
      </c>
      <c r="AD45" s="57">
        <f t="shared" si="33"/>
        <v>1.2736567611854517E-3</v>
      </c>
      <c r="AE45" s="57">
        <f t="shared" si="32"/>
        <v>1.1538324865042599E-2</v>
      </c>
      <c r="AF45" s="57">
        <f t="shared" si="32"/>
        <v>9.3432222785162378E-3</v>
      </c>
      <c r="AG45" s="57">
        <f t="shared" si="32"/>
        <v>4.7603931141644113E-3</v>
      </c>
      <c r="AH45" s="14" t="s">
        <v>10</v>
      </c>
    </row>
    <row r="46" spans="1:34" x14ac:dyDescent="0.3">
      <c r="A46" s="58" t="s">
        <v>11</v>
      </c>
      <c r="B46" s="54">
        <f t="shared" ref="B46:G46" si="34">B6/B$24</f>
        <v>2.6674397640994568E-4</v>
      </c>
      <c r="C46" s="54">
        <f t="shared" si="34"/>
        <v>1.6668124568424543E-2</v>
      </c>
      <c r="D46" s="54">
        <f t="shared" si="34"/>
        <v>1.885577106208788E-2</v>
      </c>
      <c r="E46" s="54">
        <f t="shared" si="34"/>
        <v>1.0658031127600951E-2</v>
      </c>
      <c r="F46" s="54">
        <f t="shared" si="34"/>
        <v>1.9114546941328445E-2</v>
      </c>
      <c r="G46" s="54">
        <f t="shared" si="34"/>
        <v>1.259181570932728E-2</v>
      </c>
      <c r="H46" s="54">
        <f t="shared" ref="H46:R46" si="35">H6/H$24</f>
        <v>-3.4513737392362753E-5</v>
      </c>
      <c r="I46" s="55">
        <f t="shared" si="35"/>
        <v>8.8245701135972456E-7</v>
      </c>
      <c r="J46" s="55">
        <f t="shared" si="35"/>
        <v>6.3902915929436051E-7</v>
      </c>
      <c r="K46" s="55">
        <f t="shared" si="35"/>
        <v>7.5282468453296529E-7</v>
      </c>
      <c r="L46" s="55">
        <f t="shared" si="35"/>
        <v>9.2014277425268458E-7</v>
      </c>
      <c r="M46" s="55">
        <f t="shared" si="35"/>
        <v>2.1517967237469644E-3</v>
      </c>
      <c r="N46" s="55">
        <f t="shared" si="35"/>
        <v>3.3623267417517345E-2</v>
      </c>
      <c r="O46" s="56">
        <f t="shared" si="35"/>
        <v>2.5372172622329284E-2</v>
      </c>
      <c r="P46" s="55">
        <f t="shared" si="35"/>
        <v>1.0572787917010721E-2</v>
      </c>
      <c r="Q46" s="55">
        <f t="shared" si="35"/>
        <v>1.490811859982457E-2</v>
      </c>
      <c r="R46" s="57">
        <f t="shared" si="35"/>
        <v>4.3043430937922712E-3</v>
      </c>
      <c r="S46" s="57">
        <f t="shared" ref="S46:AG46" si="36">S6/S$24</f>
        <v>1.1321152599418823E-2</v>
      </c>
      <c r="T46" s="57">
        <f t="shared" si="36"/>
        <v>3.8630860497460002E-3</v>
      </c>
      <c r="U46" s="57">
        <f t="shared" si="36"/>
        <v>5.546747438894899E-3</v>
      </c>
      <c r="V46" s="57">
        <f t="shared" si="36"/>
        <v>4.9985642467952566E-3</v>
      </c>
      <c r="W46" s="57">
        <f t="shared" si="36"/>
        <v>3.4246920125545533E-3</v>
      </c>
      <c r="X46" s="57">
        <f t="shared" si="36"/>
        <v>6.3149817562688872E-6</v>
      </c>
      <c r="Y46" s="57">
        <f t="shared" si="36"/>
        <v>4.3537724226748644E-3</v>
      </c>
      <c r="Z46" s="57">
        <f t="shared" si="36"/>
        <v>1.220649294746458E-3</v>
      </c>
      <c r="AA46" s="57">
        <f t="shared" si="36"/>
        <v>3.8644619652127316E-2</v>
      </c>
      <c r="AB46" s="57">
        <f t="shared" si="36"/>
        <v>9.1610027025164589E-5</v>
      </c>
      <c r="AC46" s="57">
        <f t="shared" ref="AC46:AD46" si="37">AC6/AC$24</f>
        <v>0</v>
      </c>
      <c r="AD46" s="57">
        <f t="shared" si="37"/>
        <v>3.3347033762818378E-3</v>
      </c>
      <c r="AE46" s="57">
        <f t="shared" si="36"/>
        <v>5.8922533848822485E-3</v>
      </c>
      <c r="AF46" s="57">
        <f t="shared" si="36"/>
        <v>5.5534635766872993E-3</v>
      </c>
      <c r="AG46" s="57">
        <f t="shared" si="36"/>
        <v>7.4523670652494774E-3</v>
      </c>
      <c r="AH46" s="20" t="s">
        <v>11</v>
      </c>
    </row>
    <row r="47" spans="1:34" x14ac:dyDescent="0.3">
      <c r="A47" s="58" t="s">
        <v>12</v>
      </c>
      <c r="B47" s="54">
        <f t="shared" ref="B47:G47" si="38">B7/B$24</f>
        <v>0.15285088516113574</v>
      </c>
      <c r="C47" s="54">
        <f t="shared" si="38"/>
        <v>0.29272289851425454</v>
      </c>
      <c r="D47" s="54">
        <f t="shared" si="38"/>
        <v>0.24497743544938202</v>
      </c>
      <c r="E47" s="54">
        <f t="shared" si="38"/>
        <v>0.11769428621524589</v>
      </c>
      <c r="F47" s="54">
        <f t="shared" si="38"/>
        <v>0.17903592661337306</v>
      </c>
      <c r="G47" s="54">
        <f t="shared" si="38"/>
        <v>0.1386477926204841</v>
      </c>
      <c r="H47" s="54">
        <f t="shared" ref="H47:R47" si="39">H7/H$24</f>
        <v>0.18197295467178887</v>
      </c>
      <c r="I47" s="55">
        <f t="shared" si="39"/>
        <v>0.31229111430360218</v>
      </c>
      <c r="J47" s="55">
        <f t="shared" si="39"/>
        <v>0.24626695971747045</v>
      </c>
      <c r="K47" s="55">
        <f t="shared" si="39"/>
        <v>0.25276787230645587</v>
      </c>
      <c r="L47" s="55">
        <f t="shared" si="39"/>
        <v>0.24760962955146867</v>
      </c>
      <c r="M47" s="55">
        <f t="shared" si="39"/>
        <v>0.15874130881491794</v>
      </c>
      <c r="N47" s="55">
        <f t="shared" si="39"/>
        <v>0.1573093968588429</v>
      </c>
      <c r="O47" s="56">
        <f t="shared" si="39"/>
        <v>0.20793661365248617</v>
      </c>
      <c r="P47" s="55">
        <f t="shared" si="39"/>
        <v>0.24587802361895841</v>
      </c>
      <c r="Q47" s="55">
        <f t="shared" si="39"/>
        <v>0.18104839548416285</v>
      </c>
      <c r="R47" s="57">
        <f t="shared" si="39"/>
        <v>0.3379298503076526</v>
      </c>
      <c r="S47" s="57">
        <f t="shared" ref="S47:AG47" si="40">S7/S$24</f>
        <v>0.25693687826421907</v>
      </c>
      <c r="T47" s="57">
        <f t="shared" si="40"/>
        <v>0.19652717284808799</v>
      </c>
      <c r="U47" s="57">
        <f t="shared" si="40"/>
        <v>0.2084805714408183</v>
      </c>
      <c r="V47" s="57">
        <f t="shared" si="40"/>
        <v>0.2047820877295595</v>
      </c>
      <c r="W47" s="57">
        <f t="shared" si="40"/>
        <v>0.22352506740383418</v>
      </c>
      <c r="X47" s="57">
        <f t="shared" si="40"/>
        <v>0.24533028646851501</v>
      </c>
      <c r="Y47" s="57">
        <f t="shared" si="40"/>
        <v>0.17450914262044007</v>
      </c>
      <c r="Z47" s="57">
        <f t="shared" si="40"/>
        <v>0.17498930616221436</v>
      </c>
      <c r="AA47" s="57">
        <f t="shared" si="40"/>
        <v>0.19077803257943368</v>
      </c>
      <c r="AB47" s="57">
        <f t="shared" si="40"/>
        <v>0.21513498118714511</v>
      </c>
      <c r="AC47" s="57">
        <f t="shared" ref="AC47:AD47" si="41">AC7/AC$24</f>
        <v>0.17694799099340466</v>
      </c>
      <c r="AD47" s="57">
        <f t="shared" si="41"/>
        <v>0.21040555084121984</v>
      </c>
      <c r="AE47" s="57">
        <f t="shared" si="40"/>
        <v>0.20738844394192676</v>
      </c>
      <c r="AF47" s="57">
        <f t="shared" si="40"/>
        <v>0.20351597112370709</v>
      </c>
      <c r="AG47" s="57">
        <f t="shared" si="40"/>
        <v>0.19496863204057385</v>
      </c>
      <c r="AH47" s="14" t="s">
        <v>12</v>
      </c>
    </row>
    <row r="48" spans="1:34" x14ac:dyDescent="0.3">
      <c r="A48" s="58" t="s">
        <v>13</v>
      </c>
      <c r="B48" s="54">
        <f t="shared" ref="B48:G48" si="42">B8/B$24</f>
        <v>3.3454832046928597E-2</v>
      </c>
      <c r="C48" s="54">
        <f t="shared" si="42"/>
        <v>3.6876581166832352E-2</v>
      </c>
      <c r="D48" s="54">
        <f t="shared" si="42"/>
        <v>2.4678772542918868E-2</v>
      </c>
      <c r="E48" s="54">
        <f t="shared" si="42"/>
        <v>4.3764768910085759E-2</v>
      </c>
      <c r="F48" s="54">
        <f t="shared" si="42"/>
        <v>2.8968581878502299E-2</v>
      </c>
      <c r="G48" s="54">
        <f t="shared" si="42"/>
        <v>1.5391949180705122E-4</v>
      </c>
      <c r="H48" s="54">
        <f t="shared" ref="H48:R48" si="43">H8/H$24</f>
        <v>7.1246690873354279E-2</v>
      </c>
      <c r="I48" s="55">
        <f t="shared" si="43"/>
        <v>3.4852088543228979E-2</v>
      </c>
      <c r="J48" s="55">
        <f t="shared" si="43"/>
        <v>3.2946973790028568E-2</v>
      </c>
      <c r="K48" s="55">
        <f t="shared" si="43"/>
        <v>3.7165210210285723E-2</v>
      </c>
      <c r="L48" s="55">
        <f t="shared" si="43"/>
        <v>3.5684299071128689E-2</v>
      </c>
      <c r="M48" s="55">
        <f t="shared" si="43"/>
        <v>1.0382955565026641E-3</v>
      </c>
      <c r="N48" s="55">
        <f t="shared" si="43"/>
        <v>4.932156236766347E-3</v>
      </c>
      <c r="O48" s="56">
        <f t="shared" si="43"/>
        <v>1.586085134938647E-2</v>
      </c>
      <c r="P48" s="55">
        <f t="shared" si="43"/>
        <v>7.4248096591093792E-3</v>
      </c>
      <c r="Q48" s="55">
        <f t="shared" si="43"/>
        <v>2.1559404794313869E-2</v>
      </c>
      <c r="R48" s="57">
        <f t="shared" si="43"/>
        <v>1.3136477401942825E-2</v>
      </c>
      <c r="S48" s="57">
        <f t="shared" ref="S48:AG48" si="44">S8/S$24</f>
        <v>9.8612455743796214E-3</v>
      </c>
      <c r="T48" s="57">
        <f t="shared" si="44"/>
        <v>1.2642083568235965E-2</v>
      </c>
      <c r="U48" s="57">
        <f t="shared" si="44"/>
        <v>7.4838364964647424E-3</v>
      </c>
      <c r="V48" s="57">
        <f t="shared" si="44"/>
        <v>1.4332708362685907E-2</v>
      </c>
      <c r="W48" s="57">
        <f t="shared" si="44"/>
        <v>2.7222105360927579E-2</v>
      </c>
      <c r="X48" s="57">
        <f t="shared" si="44"/>
        <v>5.6292569600324667E-3</v>
      </c>
      <c r="Y48" s="57">
        <f t="shared" si="44"/>
        <v>1.7451630495908237E-2</v>
      </c>
      <c r="Z48" s="57">
        <f t="shared" si="44"/>
        <v>1.964866188716213E-4</v>
      </c>
      <c r="AA48" s="57">
        <f t="shared" si="44"/>
        <v>6.9710006107236849E-5</v>
      </c>
      <c r="AB48" s="57">
        <f t="shared" si="44"/>
        <v>6.4742177375156466E-3</v>
      </c>
      <c r="AC48" s="57">
        <f t="shared" ref="AC48:AD48" si="45">AC8/AC$24</f>
        <v>2.5313953300978567E-3</v>
      </c>
      <c r="AD48" s="57">
        <f t="shared" si="45"/>
        <v>4.6641679165013005E-3</v>
      </c>
      <c r="AE48" s="57">
        <f t="shared" si="44"/>
        <v>9.4331443246197418E-3</v>
      </c>
      <c r="AF48" s="57">
        <f t="shared" si="44"/>
        <v>9.0631300447653277E-3</v>
      </c>
      <c r="AG48" s="57">
        <f t="shared" si="44"/>
        <v>3.0662590539703351E-3</v>
      </c>
      <c r="AH48" s="30" t="s">
        <v>13</v>
      </c>
    </row>
    <row r="49" spans="1:34" x14ac:dyDescent="0.3">
      <c r="A49" s="58" t="s">
        <v>14</v>
      </c>
      <c r="B49" s="54">
        <f t="shared" ref="B49:G49" si="46">B9/B$24</f>
        <v>2.5275416689497805E-3</v>
      </c>
      <c r="C49" s="54">
        <f t="shared" si="46"/>
        <v>4.6618610913257271E-3</v>
      </c>
      <c r="D49" s="54">
        <f t="shared" si="46"/>
        <v>1.8940475078076995E-2</v>
      </c>
      <c r="E49" s="54">
        <f t="shared" si="46"/>
        <v>1.0717117211538134E-2</v>
      </c>
      <c r="F49" s="54">
        <f t="shared" si="46"/>
        <v>4.2485339076690234E-4</v>
      </c>
      <c r="G49" s="54">
        <f t="shared" si="46"/>
        <v>6.5196043872048056E-4</v>
      </c>
      <c r="H49" s="54">
        <f t="shared" ref="H49:R49" si="47">H9/H$24</f>
        <v>1.3708739637818138E-3</v>
      </c>
      <c r="I49" s="55">
        <f t="shared" si="47"/>
        <v>1.763591638189848E-2</v>
      </c>
      <c r="J49" s="55">
        <f t="shared" si="47"/>
        <v>1.2481073345919322E-4</v>
      </c>
      <c r="K49" s="55">
        <f t="shared" si="47"/>
        <v>1.1633704334248052E-6</v>
      </c>
      <c r="L49" s="55">
        <f t="shared" si="47"/>
        <v>8.473384950969019E-5</v>
      </c>
      <c r="M49" s="55">
        <f t="shared" si="47"/>
        <v>4.0528475993758564E-5</v>
      </c>
      <c r="N49" s="55">
        <f t="shared" si="47"/>
        <v>1.0746513114020731E-6</v>
      </c>
      <c r="O49" s="56">
        <f t="shared" si="47"/>
        <v>1.313319275037304E-3</v>
      </c>
      <c r="P49" s="55">
        <f t="shared" si="47"/>
        <v>6.012389225177662E-3</v>
      </c>
      <c r="Q49" s="55">
        <f t="shared" si="47"/>
        <v>1.3690530484514914E-3</v>
      </c>
      <c r="R49" s="57">
        <f t="shared" si="47"/>
        <v>2.3675176694494589E-3</v>
      </c>
      <c r="S49" s="57">
        <f t="shared" ref="S49:AG49" si="48">S9/S$24</f>
        <v>3.4964931047890267E-3</v>
      </c>
      <c r="T49" s="57">
        <f t="shared" si="48"/>
        <v>1.4419525082766877E-3</v>
      </c>
      <c r="U49" s="57">
        <f t="shared" si="48"/>
        <v>5.0620492389244079E-3</v>
      </c>
      <c r="V49" s="57">
        <f t="shared" si="48"/>
        <v>5.2346920116333739E-3</v>
      </c>
      <c r="W49" s="57">
        <f t="shared" si="48"/>
        <v>9.3786008195076154E-3</v>
      </c>
      <c r="X49" s="57">
        <f t="shared" si="48"/>
        <v>3.7269723096014923E-3</v>
      </c>
      <c r="Y49" s="57">
        <f t="shared" si="48"/>
        <v>4.2608822963064071E-3</v>
      </c>
      <c r="Z49" s="57">
        <f t="shared" si="48"/>
        <v>4.8136775872003193E-3</v>
      </c>
      <c r="AA49" s="57">
        <f t="shared" si="48"/>
        <v>0</v>
      </c>
      <c r="AB49" s="57">
        <f t="shared" si="48"/>
        <v>0</v>
      </c>
      <c r="AC49" s="57">
        <f t="shared" ref="AC49:AD49" si="49">AC9/AC$24</f>
        <v>0</v>
      </c>
      <c r="AD49" s="57">
        <f t="shared" si="49"/>
        <v>0</v>
      </c>
      <c r="AE49" s="57">
        <f t="shared" si="48"/>
        <v>3.1967568404326643E-3</v>
      </c>
      <c r="AF49" s="57">
        <f t="shared" si="48"/>
        <v>3.345451487321001E-3</v>
      </c>
      <c r="AG49" s="57">
        <f t="shared" si="48"/>
        <v>8.0751550437351601E-4</v>
      </c>
      <c r="AH49" s="14" t="s">
        <v>14</v>
      </c>
    </row>
    <row r="50" spans="1:34" x14ac:dyDescent="0.3">
      <c r="A50" s="58" t="s">
        <v>15</v>
      </c>
      <c r="B50" s="54">
        <f t="shared" ref="B50:G50" si="50">B10/B$24</f>
        <v>0</v>
      </c>
      <c r="C50" s="54">
        <f t="shared" si="50"/>
        <v>0</v>
      </c>
      <c r="D50" s="54">
        <f t="shared" si="50"/>
        <v>0</v>
      </c>
      <c r="E50" s="54">
        <f t="shared" si="50"/>
        <v>0</v>
      </c>
      <c r="F50" s="54">
        <f t="shared" si="50"/>
        <v>0</v>
      </c>
      <c r="G50" s="54">
        <f t="shared" si="50"/>
        <v>0</v>
      </c>
      <c r="H50" s="54">
        <f t="shared" ref="H50:R50" si="51">H10/H$24</f>
        <v>0</v>
      </c>
      <c r="I50" s="55">
        <f t="shared" si="51"/>
        <v>0</v>
      </c>
      <c r="J50" s="55">
        <f t="shared" si="51"/>
        <v>0</v>
      </c>
      <c r="K50" s="55">
        <f t="shared" si="51"/>
        <v>0</v>
      </c>
      <c r="L50" s="55">
        <f t="shared" si="51"/>
        <v>0</v>
      </c>
      <c r="M50" s="55">
        <f t="shared" si="51"/>
        <v>0</v>
      </c>
      <c r="N50" s="55">
        <f t="shared" si="51"/>
        <v>0</v>
      </c>
      <c r="O50" s="56">
        <f t="shared" si="51"/>
        <v>0</v>
      </c>
      <c r="P50" s="55">
        <f t="shared" si="51"/>
        <v>0</v>
      </c>
      <c r="Q50" s="55">
        <f t="shared" si="51"/>
        <v>0</v>
      </c>
      <c r="R50" s="57">
        <f t="shared" si="51"/>
        <v>0</v>
      </c>
      <c r="S50" s="57">
        <f t="shared" ref="S50:AG50" si="52">S10/S$24</f>
        <v>0</v>
      </c>
      <c r="T50" s="57">
        <f t="shared" si="52"/>
        <v>0</v>
      </c>
      <c r="U50" s="57">
        <f t="shared" si="52"/>
        <v>0</v>
      </c>
      <c r="V50" s="57">
        <f t="shared" si="52"/>
        <v>0</v>
      </c>
      <c r="W50" s="57">
        <f t="shared" si="52"/>
        <v>0</v>
      </c>
      <c r="X50" s="57">
        <f t="shared" si="52"/>
        <v>0</v>
      </c>
      <c r="Y50" s="57">
        <f t="shared" si="52"/>
        <v>0</v>
      </c>
      <c r="Z50" s="57">
        <f t="shared" si="52"/>
        <v>0</v>
      </c>
      <c r="AA50" s="57">
        <f t="shared" si="52"/>
        <v>0</v>
      </c>
      <c r="AB50" s="57">
        <f t="shared" si="52"/>
        <v>0</v>
      </c>
      <c r="AC50" s="57">
        <f t="shared" ref="AC50:AD50" si="53">AC10/AC$24</f>
        <v>0</v>
      </c>
      <c r="AD50" s="57">
        <f t="shared" si="53"/>
        <v>0</v>
      </c>
      <c r="AE50" s="57">
        <f t="shared" si="52"/>
        <v>0</v>
      </c>
      <c r="AF50" s="57">
        <f t="shared" si="52"/>
        <v>0</v>
      </c>
      <c r="AG50" s="57">
        <f t="shared" si="52"/>
        <v>0</v>
      </c>
      <c r="AH50" s="30" t="s">
        <v>15</v>
      </c>
    </row>
    <row r="51" spans="1:34" x14ac:dyDescent="0.3">
      <c r="A51" s="58" t="s">
        <v>16</v>
      </c>
      <c r="B51" s="54">
        <f t="shared" ref="B51:G51" si="54">B11/B$24</f>
        <v>6.6126585234911528E-3</v>
      </c>
      <c r="C51" s="54">
        <f t="shared" si="54"/>
        <v>1.5718406641815249E-4</v>
      </c>
      <c r="D51" s="54">
        <f t="shared" si="54"/>
        <v>1.5510443153518534E-4</v>
      </c>
      <c r="E51" s="54">
        <f t="shared" si="54"/>
        <v>1.1386630071443917E-3</v>
      </c>
      <c r="F51" s="54">
        <f t="shared" si="54"/>
        <v>4.1933431621779153E-4</v>
      </c>
      <c r="G51" s="54">
        <f t="shared" si="54"/>
        <v>4.0562772959522894E-4</v>
      </c>
      <c r="H51" s="54">
        <f t="shared" ref="H51:R51" si="55">H11/H$24</f>
        <v>7.494323021973831E-5</v>
      </c>
      <c r="I51" s="55">
        <f t="shared" si="55"/>
        <v>2.3283080169167209E-4</v>
      </c>
      <c r="J51" s="55">
        <f t="shared" si="55"/>
        <v>4.4561259204645766E-5</v>
      </c>
      <c r="K51" s="55">
        <f t="shared" si="55"/>
        <v>9.9024910206384968E-4</v>
      </c>
      <c r="L51" s="55">
        <f t="shared" si="55"/>
        <v>1.1771531796715791E-3</v>
      </c>
      <c r="M51" s="55">
        <f t="shared" si="55"/>
        <v>2.7440295685287309E-3</v>
      </c>
      <c r="N51" s="55">
        <f t="shared" si="55"/>
        <v>1.1965942859473661E-2</v>
      </c>
      <c r="O51" s="56">
        <f t="shared" si="55"/>
        <v>1.4435825098160831E-2</v>
      </c>
      <c r="P51" s="55">
        <f t="shared" si="55"/>
        <v>3.4817266243181207E-3</v>
      </c>
      <c r="Q51" s="55">
        <f t="shared" si="55"/>
        <v>8.5344957166671558E-3</v>
      </c>
      <c r="R51" s="57">
        <f t="shared" si="55"/>
        <v>3.2418953359110245E-3</v>
      </c>
      <c r="S51" s="57">
        <f t="shared" ref="S51:AG51" si="56">S11/S$24</f>
        <v>0</v>
      </c>
      <c r="T51" s="57">
        <f t="shared" si="56"/>
        <v>3.9817116197780135E-4</v>
      </c>
      <c r="U51" s="57">
        <f t="shared" si="56"/>
        <v>3.6784565950772181E-3</v>
      </c>
      <c r="V51" s="57">
        <f t="shared" si="56"/>
        <v>3.8481728263828115E-3</v>
      </c>
      <c r="W51" s="57">
        <f t="shared" si="56"/>
        <v>1.5493903415779499E-2</v>
      </c>
      <c r="X51" s="57">
        <f t="shared" si="56"/>
        <v>8.1057250939229469E-3</v>
      </c>
      <c r="Y51" s="57">
        <f t="shared" si="56"/>
        <v>3.8624827124887802E-3</v>
      </c>
      <c r="Z51" s="57">
        <f t="shared" si="56"/>
        <v>1.2911881427266384E-3</v>
      </c>
      <c r="AA51" s="57">
        <f t="shared" si="56"/>
        <v>3.7450465090295691E-3</v>
      </c>
      <c r="AB51" s="57">
        <f t="shared" si="56"/>
        <v>2.1426673873949685E-3</v>
      </c>
      <c r="AC51" s="57">
        <f t="shared" ref="AC51:AD51" si="57">AC11/AC$24</f>
        <v>2.105785013537617E-3</v>
      </c>
      <c r="AD51" s="57">
        <f t="shared" si="57"/>
        <v>3.9038173899243749E-3</v>
      </c>
      <c r="AE51" s="57">
        <f t="shared" si="56"/>
        <v>4.1169354966074509E-3</v>
      </c>
      <c r="AF51" s="57">
        <f t="shared" si="56"/>
        <v>4.9096014010379706E-3</v>
      </c>
      <c r="AG51" s="57">
        <f t="shared" si="56"/>
        <v>2.687305184634657E-3</v>
      </c>
      <c r="AH51" s="14" t="s">
        <v>16</v>
      </c>
    </row>
    <row r="52" spans="1:34" x14ac:dyDescent="0.3">
      <c r="A52" s="58" t="s">
        <v>17</v>
      </c>
      <c r="B52" s="54">
        <f t="shared" ref="B52:G52" si="58">B12/B$24</f>
        <v>0</v>
      </c>
      <c r="C52" s="54">
        <f t="shared" si="58"/>
        <v>0</v>
      </c>
      <c r="D52" s="54">
        <f t="shared" si="58"/>
        <v>0</v>
      </c>
      <c r="E52" s="54">
        <f t="shared" si="58"/>
        <v>0</v>
      </c>
      <c r="F52" s="54">
        <f t="shared" si="58"/>
        <v>0</v>
      </c>
      <c r="G52" s="54">
        <f t="shared" si="58"/>
        <v>0</v>
      </c>
      <c r="H52" s="54">
        <f t="shared" ref="H52:R52" si="59">H12/H$24</f>
        <v>0</v>
      </c>
      <c r="I52" s="55">
        <f t="shared" si="59"/>
        <v>0</v>
      </c>
      <c r="J52" s="55">
        <f t="shared" si="59"/>
        <v>0</v>
      </c>
      <c r="K52" s="55">
        <f t="shared" si="59"/>
        <v>0</v>
      </c>
      <c r="L52" s="55">
        <f t="shared" si="59"/>
        <v>0</v>
      </c>
      <c r="M52" s="55">
        <f t="shared" si="59"/>
        <v>0</v>
      </c>
      <c r="N52" s="55">
        <f t="shared" si="59"/>
        <v>0</v>
      </c>
      <c r="O52" s="56">
        <f t="shared" si="59"/>
        <v>0</v>
      </c>
      <c r="P52" s="55">
        <f t="shared" si="59"/>
        <v>0</v>
      </c>
      <c r="Q52" s="55">
        <f t="shared" si="59"/>
        <v>0</v>
      </c>
      <c r="R52" s="57">
        <f t="shared" si="59"/>
        <v>0</v>
      </c>
      <c r="S52" s="57">
        <f t="shared" ref="S52:AG52" si="60">S12/S$24</f>
        <v>0</v>
      </c>
      <c r="T52" s="57">
        <f t="shared" si="60"/>
        <v>0</v>
      </c>
      <c r="U52" s="57">
        <f t="shared" si="60"/>
        <v>0</v>
      </c>
      <c r="V52" s="57">
        <f t="shared" si="60"/>
        <v>0</v>
      </c>
      <c r="W52" s="57">
        <f t="shared" si="60"/>
        <v>0</v>
      </c>
      <c r="X52" s="57">
        <f t="shared" si="60"/>
        <v>0</v>
      </c>
      <c r="Y52" s="57">
        <f t="shared" si="60"/>
        <v>0</v>
      </c>
      <c r="Z52" s="57">
        <f t="shared" si="60"/>
        <v>0</v>
      </c>
      <c r="AA52" s="57">
        <f t="shared" si="60"/>
        <v>0</v>
      </c>
      <c r="AB52" s="57">
        <f t="shared" si="60"/>
        <v>0</v>
      </c>
      <c r="AC52" s="57">
        <f t="shared" ref="AC52:AD52" si="61">AC12/AC$24</f>
        <v>0</v>
      </c>
      <c r="AD52" s="57">
        <f t="shared" si="61"/>
        <v>0</v>
      </c>
      <c r="AE52" s="57">
        <f t="shared" si="60"/>
        <v>0</v>
      </c>
      <c r="AF52" s="57">
        <f t="shared" si="60"/>
        <v>0</v>
      </c>
      <c r="AG52" s="57">
        <f t="shared" si="60"/>
        <v>0</v>
      </c>
      <c r="AH52" s="30" t="s">
        <v>17</v>
      </c>
    </row>
    <row r="53" spans="1:34" x14ac:dyDescent="0.3">
      <c r="A53" s="58" t="s">
        <v>18</v>
      </c>
      <c r="B53" s="54">
        <f t="shared" ref="B53:G53" si="62">B13/B$24</f>
        <v>0</v>
      </c>
      <c r="C53" s="54">
        <f t="shared" si="62"/>
        <v>0</v>
      </c>
      <c r="D53" s="54">
        <f t="shared" si="62"/>
        <v>0</v>
      </c>
      <c r="E53" s="54">
        <f t="shared" si="62"/>
        <v>0</v>
      </c>
      <c r="F53" s="54">
        <f t="shared" si="62"/>
        <v>2.8549061975194134E-4</v>
      </c>
      <c r="G53" s="54">
        <f t="shared" si="62"/>
        <v>0</v>
      </c>
      <c r="H53" s="54">
        <f t="shared" ref="H53:R53" si="63">H13/H$24</f>
        <v>0</v>
      </c>
      <c r="I53" s="55">
        <f t="shared" si="63"/>
        <v>0</v>
      </c>
      <c r="J53" s="55">
        <f t="shared" si="63"/>
        <v>0</v>
      </c>
      <c r="K53" s="55">
        <f t="shared" si="63"/>
        <v>1.0050764649280274E-4</v>
      </c>
      <c r="L53" s="55">
        <f t="shared" si="63"/>
        <v>7.7227421614470927E-5</v>
      </c>
      <c r="M53" s="55">
        <f t="shared" si="63"/>
        <v>6.1445886966922261E-4</v>
      </c>
      <c r="N53" s="55">
        <f t="shared" si="63"/>
        <v>0</v>
      </c>
      <c r="O53" s="56">
        <f t="shared" si="63"/>
        <v>5.3859767784243864E-5</v>
      </c>
      <c r="P53" s="55">
        <f t="shared" si="63"/>
        <v>5.1805881549774708E-4</v>
      </c>
      <c r="Q53" s="55">
        <f t="shared" si="63"/>
        <v>1.5631216939322461E-3</v>
      </c>
      <c r="R53" s="57">
        <f t="shared" si="63"/>
        <v>9.8028377199954955E-7</v>
      </c>
      <c r="S53" s="57">
        <f t="shared" ref="S53:AG53" si="64">S13/S$24</f>
        <v>0</v>
      </c>
      <c r="T53" s="57">
        <f t="shared" si="64"/>
        <v>0</v>
      </c>
      <c r="U53" s="57">
        <f t="shared" si="64"/>
        <v>0</v>
      </c>
      <c r="V53" s="57">
        <f t="shared" si="64"/>
        <v>1.5491921479014522E-4</v>
      </c>
      <c r="W53" s="57">
        <f t="shared" si="64"/>
        <v>7.9712938079986107E-7</v>
      </c>
      <c r="X53" s="57">
        <f t="shared" si="64"/>
        <v>2.1908932605948497E-4</v>
      </c>
      <c r="Y53" s="57">
        <f t="shared" si="64"/>
        <v>7.7409097521627813E-4</v>
      </c>
      <c r="Z53" s="57">
        <f t="shared" si="64"/>
        <v>0</v>
      </c>
      <c r="AA53" s="57">
        <f t="shared" si="64"/>
        <v>0</v>
      </c>
      <c r="AB53" s="57">
        <f t="shared" si="64"/>
        <v>0</v>
      </c>
      <c r="AC53" s="57">
        <f t="shared" ref="AC53:AD53" si="65">AC13/AC$24</f>
        <v>0</v>
      </c>
      <c r="AD53" s="57">
        <f t="shared" si="65"/>
        <v>3.4979373583763284E-4</v>
      </c>
      <c r="AE53" s="57">
        <f t="shared" si="64"/>
        <v>1.227791463590669E-4</v>
      </c>
      <c r="AF53" s="57">
        <f t="shared" si="64"/>
        <v>1.4762881356633723E-4</v>
      </c>
      <c r="AG53" s="57">
        <f t="shared" si="64"/>
        <v>8.528845960497894E-5</v>
      </c>
      <c r="AH53" s="14" t="s">
        <v>18</v>
      </c>
    </row>
    <row r="54" spans="1:34" x14ac:dyDescent="0.3">
      <c r="A54" s="58" t="s">
        <v>19</v>
      </c>
      <c r="B54" s="54">
        <f t="shared" ref="B54:G54" si="66">B14/B$24</f>
        <v>2.2744333099245374E-2</v>
      </c>
      <c r="C54" s="54">
        <f t="shared" si="66"/>
        <v>1.3138060285054673E-3</v>
      </c>
      <c r="D54" s="54">
        <f t="shared" si="66"/>
        <v>5.2698472517398861E-3</v>
      </c>
      <c r="E54" s="54">
        <f t="shared" si="66"/>
        <v>2.9502687604933284E-2</v>
      </c>
      <c r="F54" s="54">
        <f t="shared" si="66"/>
        <v>1.3381575561559795E-2</v>
      </c>
      <c r="G54" s="54">
        <f t="shared" si="66"/>
        <v>6.2048308527017501E-3</v>
      </c>
      <c r="H54" s="54">
        <f t="shared" ref="H54:R54" si="67">H14/H$24</f>
        <v>2.4897241310653856E-3</v>
      </c>
      <c r="I54" s="55">
        <f t="shared" si="67"/>
        <v>2.8334224518955446E-2</v>
      </c>
      <c r="J54" s="55">
        <f t="shared" si="67"/>
        <v>1.4550942112119793E-2</v>
      </c>
      <c r="K54" s="55">
        <f t="shared" si="67"/>
        <v>3.5442855992053872E-2</v>
      </c>
      <c r="L54" s="55">
        <f t="shared" si="67"/>
        <v>9.5631729956536602E-3</v>
      </c>
      <c r="M54" s="55">
        <f t="shared" si="67"/>
        <v>6.2191819577685952E-3</v>
      </c>
      <c r="N54" s="55">
        <f t="shared" si="67"/>
        <v>3.7815217924777639E-3</v>
      </c>
      <c r="O54" s="56">
        <f t="shared" si="67"/>
        <v>6.5501042035051712E-3</v>
      </c>
      <c r="P54" s="55">
        <f t="shared" si="67"/>
        <v>5.1252010688998255E-2</v>
      </c>
      <c r="Q54" s="55">
        <f t="shared" si="67"/>
        <v>2.7363544616217508E-2</v>
      </c>
      <c r="R54" s="57">
        <f t="shared" si="67"/>
        <v>6.5458538480733545E-3</v>
      </c>
      <c r="S54" s="57">
        <f t="shared" ref="S54:AG54" si="68">S14/S$24</f>
        <v>5.2188262150931319E-3</v>
      </c>
      <c r="T54" s="57">
        <f t="shared" si="68"/>
        <v>2.3695848067818687E-2</v>
      </c>
      <c r="U54" s="57">
        <f t="shared" si="68"/>
        <v>8.3326958757944138E-3</v>
      </c>
      <c r="V54" s="57">
        <f t="shared" si="68"/>
        <v>1.3861776643620044E-2</v>
      </c>
      <c r="W54" s="57">
        <f t="shared" si="68"/>
        <v>1.6645792736475023E-2</v>
      </c>
      <c r="X54" s="57">
        <f t="shared" si="68"/>
        <v>1.8700279013334126E-2</v>
      </c>
      <c r="Y54" s="57">
        <f t="shared" si="68"/>
        <v>2.744360473273728E-2</v>
      </c>
      <c r="Z54" s="57">
        <f t="shared" si="68"/>
        <v>2.717617912212025E-2</v>
      </c>
      <c r="AA54" s="57">
        <f t="shared" si="68"/>
        <v>2.0550646152503609E-2</v>
      </c>
      <c r="AB54" s="57">
        <f t="shared" si="68"/>
        <v>1.4397787120101514E-2</v>
      </c>
      <c r="AC54" s="57">
        <f t="shared" ref="AC54:AD54" si="69">AC14/AC$24</f>
        <v>1.8878061909907741E-2</v>
      </c>
      <c r="AD54" s="57">
        <f t="shared" si="69"/>
        <v>1.9237702827987896E-2</v>
      </c>
      <c r="AE54" s="57">
        <f t="shared" si="68"/>
        <v>1.7326788086300636E-2</v>
      </c>
      <c r="AF54" s="57">
        <f t="shared" si="68"/>
        <v>1.7894535063229054E-2</v>
      </c>
      <c r="AG54" s="57">
        <f t="shared" si="68"/>
        <v>1.970914072463132E-2</v>
      </c>
      <c r="AH54" s="30" t="s">
        <v>19</v>
      </c>
    </row>
    <row r="55" spans="1:34" x14ac:dyDescent="0.3">
      <c r="A55" s="58" t="s">
        <v>20</v>
      </c>
      <c r="B55" s="54">
        <f t="shared" ref="B55:G55" si="70">B15/B$24</f>
        <v>1.5865350400379133E-2</v>
      </c>
      <c r="C55" s="54">
        <f t="shared" si="70"/>
        <v>8.5387380237099044E-3</v>
      </c>
      <c r="D55" s="54">
        <f t="shared" si="70"/>
        <v>4.1358821153869518E-2</v>
      </c>
      <c r="E55" s="54">
        <f t="shared" si="70"/>
        <v>2.2933930778703097E-2</v>
      </c>
      <c r="F55" s="54">
        <f t="shared" si="70"/>
        <v>7.1910760423744627E-3</v>
      </c>
      <c r="G55" s="54">
        <f t="shared" si="70"/>
        <v>2.7371294465521331E-2</v>
      </c>
      <c r="H55" s="54">
        <f t="shared" ref="H55:R55" si="71">H15/H$24</f>
        <v>4.3197604559900044E-2</v>
      </c>
      <c r="I55" s="55">
        <f t="shared" si="71"/>
        <v>2.153311089363826E-3</v>
      </c>
      <c r="J55" s="55">
        <f t="shared" si="71"/>
        <v>1.9167868054430123E-5</v>
      </c>
      <c r="K55" s="55">
        <f t="shared" si="71"/>
        <v>4.8846163919345105E-3</v>
      </c>
      <c r="L55" s="55">
        <f t="shared" si="71"/>
        <v>4.5154795932273841E-3</v>
      </c>
      <c r="M55" s="55">
        <f t="shared" si="71"/>
        <v>1.8479057285689177E-2</v>
      </c>
      <c r="N55" s="55">
        <f t="shared" si="71"/>
        <v>4.2715575053067251E-2</v>
      </c>
      <c r="O55" s="56">
        <f t="shared" si="71"/>
        <v>1.3496211103568802E-2</v>
      </c>
      <c r="P55" s="55">
        <f t="shared" si="71"/>
        <v>8.5775927647705179E-3</v>
      </c>
      <c r="Q55" s="55">
        <f t="shared" si="71"/>
        <v>1.9585686649462968E-2</v>
      </c>
      <c r="R55" s="57">
        <f t="shared" si="71"/>
        <v>2.5056282602295352E-2</v>
      </c>
      <c r="S55" s="57">
        <f t="shared" ref="S55:AG55" si="72">S15/S$24</f>
        <v>1.3029696959378856E-2</v>
      </c>
      <c r="T55" s="57">
        <f t="shared" si="72"/>
        <v>3.5963550348855081E-2</v>
      </c>
      <c r="U55" s="57">
        <f t="shared" si="72"/>
        <v>2.1311497036751365E-2</v>
      </c>
      <c r="V55" s="57">
        <f t="shared" si="72"/>
        <v>1.0924530135138355E-2</v>
      </c>
      <c r="W55" s="57">
        <f t="shared" si="72"/>
        <v>1.6805318253807596E-2</v>
      </c>
      <c r="X55" s="57">
        <f t="shared" si="72"/>
        <v>2.6923903029005304E-2</v>
      </c>
      <c r="Y55" s="57">
        <f t="shared" si="72"/>
        <v>2.2653605455401991E-2</v>
      </c>
      <c r="Z55" s="57">
        <f t="shared" si="72"/>
        <v>3.6946079443407664E-2</v>
      </c>
      <c r="AA55" s="57">
        <f t="shared" si="72"/>
        <v>6.8745826389514014E-2</v>
      </c>
      <c r="AB55" s="57">
        <f t="shared" si="72"/>
        <v>4.4720062851915876E-2</v>
      </c>
      <c r="AC55" s="57">
        <f t="shared" ref="AC55:AD55" si="73">AC15/AC$24</f>
        <v>2.7078733088475426E-2</v>
      </c>
      <c r="AD55" s="57">
        <f t="shared" si="73"/>
        <v>2.255195983086062E-2</v>
      </c>
      <c r="AE55" s="57">
        <f t="shared" si="72"/>
        <v>2.7570615595833202E-2</v>
      </c>
      <c r="AF55" s="57">
        <f t="shared" si="72"/>
        <v>2.8176622041628571E-2</v>
      </c>
      <c r="AG55" s="57">
        <f t="shared" si="72"/>
        <v>3.8195104847238169E-2</v>
      </c>
      <c r="AH55" s="14" t="s">
        <v>20</v>
      </c>
    </row>
    <row r="56" spans="1:34" x14ac:dyDescent="0.3">
      <c r="A56" s="58" t="s">
        <v>21</v>
      </c>
      <c r="B56" s="54">
        <f t="shared" ref="B56:G56" si="74">B16/B$24</f>
        <v>6.2695356469417998E-2</v>
      </c>
      <c r="C56" s="54">
        <f t="shared" si="74"/>
        <v>1.8410690678333161E-2</v>
      </c>
      <c r="D56" s="54">
        <f t="shared" si="74"/>
        <v>9.4581389006827818E-2</v>
      </c>
      <c r="E56" s="54">
        <f t="shared" si="74"/>
        <v>6.8635136762360924E-2</v>
      </c>
      <c r="F56" s="54">
        <f t="shared" si="74"/>
        <v>9.8395604004065537E-2</v>
      </c>
      <c r="G56" s="54">
        <f t="shared" si="74"/>
        <v>0.13228649282714439</v>
      </c>
      <c r="H56" s="54">
        <f t="shared" ref="H56:R56" si="75">H16/H$24</f>
        <v>5.4494604167791991E-2</v>
      </c>
      <c r="I56" s="55">
        <f t="shared" si="75"/>
        <v>3.930589253807807E-2</v>
      </c>
      <c r="J56" s="55">
        <f t="shared" si="75"/>
        <v>3.8818569343159491E-2</v>
      </c>
      <c r="K56" s="55">
        <f t="shared" si="75"/>
        <v>4.3319959481266102E-2</v>
      </c>
      <c r="L56" s="55">
        <f t="shared" si="75"/>
        <v>3.1121327196465313E-2</v>
      </c>
      <c r="M56" s="55">
        <f t="shared" si="75"/>
        <v>8.0437163407798357E-2</v>
      </c>
      <c r="N56" s="55">
        <f t="shared" si="75"/>
        <v>6.8908456662266082E-2</v>
      </c>
      <c r="O56" s="56">
        <f t="shared" si="75"/>
        <v>2.7433899318412103E-2</v>
      </c>
      <c r="P56" s="55">
        <f t="shared" si="75"/>
        <v>3.9194293999466847E-4</v>
      </c>
      <c r="Q56" s="55">
        <f t="shared" si="75"/>
        <v>2.1693876027966852E-2</v>
      </c>
      <c r="R56" s="57">
        <f t="shared" si="75"/>
        <v>1.5621727434026601E-2</v>
      </c>
      <c r="S56" s="57">
        <f t="shared" ref="S56:AG56" si="76">S16/S$24</f>
        <v>9.8225556798241121E-3</v>
      </c>
      <c r="T56" s="57">
        <f t="shared" si="76"/>
        <v>1.8376217475189662E-2</v>
      </c>
      <c r="U56" s="57">
        <f t="shared" si="76"/>
        <v>1.5824039830318385E-2</v>
      </c>
      <c r="V56" s="57">
        <f t="shared" si="76"/>
        <v>6.6703924297280576E-3</v>
      </c>
      <c r="W56" s="57">
        <f t="shared" si="76"/>
        <v>1.0272768247273285E-2</v>
      </c>
      <c r="X56" s="57">
        <f t="shared" si="76"/>
        <v>1.5529202361456737E-2</v>
      </c>
      <c r="Y56" s="57">
        <f t="shared" si="76"/>
        <v>1.1012395902617801E-2</v>
      </c>
      <c r="Z56" s="57">
        <f t="shared" si="76"/>
        <v>3.9896617238871319E-3</v>
      </c>
      <c r="AA56" s="57">
        <f t="shared" si="76"/>
        <v>3.2098935298714139E-2</v>
      </c>
      <c r="AB56" s="57">
        <f t="shared" si="76"/>
        <v>1.7543498085440222E-2</v>
      </c>
      <c r="AC56" s="57">
        <f t="shared" ref="AC56:AD56" si="77">AC16/AC$24</f>
        <v>6.3031054859751098E-3</v>
      </c>
      <c r="AD56" s="57">
        <f t="shared" si="77"/>
        <v>2.0203583343332152E-2</v>
      </c>
      <c r="AE56" s="57">
        <f t="shared" si="76"/>
        <v>1.3783229786178103E-2</v>
      </c>
      <c r="AF56" s="57">
        <f t="shared" si="76"/>
        <v>1.3713218800475836E-2</v>
      </c>
      <c r="AG56" s="57">
        <f t="shared" si="76"/>
        <v>1.5910818185779184E-2</v>
      </c>
      <c r="AH56" s="30" t="s">
        <v>21</v>
      </c>
    </row>
    <row r="57" spans="1:34" x14ac:dyDescent="0.3">
      <c r="A57" s="58" t="s">
        <v>22</v>
      </c>
      <c r="B57" s="54">
        <f t="shared" ref="B57:G57" si="78">B17/B$24</f>
        <v>5.1665023107594008E-2</v>
      </c>
      <c r="C57" s="54">
        <f t="shared" si="78"/>
        <v>4.3744626882166439E-2</v>
      </c>
      <c r="D57" s="54">
        <f t="shared" si="78"/>
        <v>1.8976085975169022E-2</v>
      </c>
      <c r="E57" s="54">
        <f t="shared" si="78"/>
        <v>4.690758951808224E-3</v>
      </c>
      <c r="F57" s="54">
        <f t="shared" si="78"/>
        <v>1.9077306179218271E-2</v>
      </c>
      <c r="G57" s="54">
        <f t="shared" si="78"/>
        <v>5.8609765467873352E-2</v>
      </c>
      <c r="H57" s="54">
        <f t="shared" ref="H57:R57" si="79">H17/H$24</f>
        <v>3.1023773289654315E-2</v>
      </c>
      <c r="I57" s="55">
        <f t="shared" si="79"/>
        <v>9.9325117765154958E-3</v>
      </c>
      <c r="J57" s="55">
        <f t="shared" si="79"/>
        <v>1.3357316222771868E-2</v>
      </c>
      <c r="K57" s="55">
        <f t="shared" si="79"/>
        <v>1.3526073153294587E-2</v>
      </c>
      <c r="L57" s="55">
        <f t="shared" si="79"/>
        <v>2.2168531717254959E-2</v>
      </c>
      <c r="M57" s="55">
        <f t="shared" si="79"/>
        <v>6.8791043881412814E-2</v>
      </c>
      <c r="N57" s="55">
        <f t="shared" si="79"/>
        <v>5.9320734772159822E-2</v>
      </c>
      <c r="O57" s="56">
        <f t="shared" si="79"/>
        <v>4.8230278593553805E-2</v>
      </c>
      <c r="P57" s="55">
        <f t="shared" si="79"/>
        <v>6.157577225411727E-2</v>
      </c>
      <c r="Q57" s="55">
        <f t="shared" si="79"/>
        <v>6.3958879147372708E-2</v>
      </c>
      <c r="R57" s="57">
        <f t="shared" si="79"/>
        <v>4.4288805433611869E-2</v>
      </c>
      <c r="S57" s="57">
        <f t="shared" ref="S57:AG57" si="80">S17/S$24</f>
        <v>5.3906499372840117E-2</v>
      </c>
      <c r="T57" s="57">
        <f t="shared" si="80"/>
        <v>7.0099400573332804E-2</v>
      </c>
      <c r="U57" s="57">
        <f t="shared" si="80"/>
        <v>3.5558267193934644E-2</v>
      </c>
      <c r="V57" s="57">
        <f t="shared" si="80"/>
        <v>2.6700681539320779E-2</v>
      </c>
      <c r="W57" s="57">
        <f t="shared" si="80"/>
        <v>2.8633323288461136E-2</v>
      </c>
      <c r="X57" s="57">
        <f t="shared" si="80"/>
        <v>3.0897484884759779E-2</v>
      </c>
      <c r="Y57" s="57">
        <f t="shared" si="80"/>
        <v>5.4250400740617669E-2</v>
      </c>
      <c r="Z57" s="57">
        <f t="shared" si="80"/>
        <v>4.1575043753651758E-2</v>
      </c>
      <c r="AA57" s="57">
        <f t="shared" si="80"/>
        <v>6.6924162464638351E-3</v>
      </c>
      <c r="AB57" s="57">
        <f t="shared" si="80"/>
        <v>2.0236797297955821E-2</v>
      </c>
      <c r="AC57" s="57">
        <f t="shared" ref="AC57:AD57" si="81">AC17/AC$24</f>
        <v>6.9011813376310557E-2</v>
      </c>
      <c r="AD57" s="57">
        <f t="shared" si="81"/>
        <v>4.3370720016507866E-2</v>
      </c>
      <c r="AE57" s="57">
        <f t="shared" si="80"/>
        <v>4.0410312381241952E-2</v>
      </c>
      <c r="AF57" s="57">
        <f t="shared" si="80"/>
        <v>3.6028706751835782E-2</v>
      </c>
      <c r="AG57" s="57">
        <f t="shared" si="80"/>
        <v>3.7726711164352035E-2</v>
      </c>
      <c r="AH57" s="14" t="s">
        <v>22</v>
      </c>
    </row>
    <row r="58" spans="1:34" x14ac:dyDescent="0.3">
      <c r="A58" s="58" t="s">
        <v>23</v>
      </c>
      <c r="B58" s="54">
        <f t="shared" ref="B58:G58" si="82">B18/B$24</f>
        <v>9.3700728640448316E-2</v>
      </c>
      <c r="C58" s="54">
        <f t="shared" si="82"/>
        <v>2.158446037384577E-2</v>
      </c>
      <c r="D58" s="54">
        <f t="shared" si="82"/>
        <v>8.162942582934896E-3</v>
      </c>
      <c r="E58" s="54">
        <f t="shared" si="82"/>
        <v>4.0140101876798319E-2</v>
      </c>
      <c r="F58" s="54">
        <f t="shared" si="82"/>
        <v>7.4771154288767088E-4</v>
      </c>
      <c r="G58" s="54">
        <f t="shared" si="82"/>
        <v>6.6786561664109761E-2</v>
      </c>
      <c r="H58" s="54">
        <f t="shared" ref="H58:R58" si="83">H18/H$24</f>
        <v>3.0637780759991979E-2</v>
      </c>
      <c r="I58" s="55">
        <f t="shared" si="83"/>
        <v>1.7812988522818429E-2</v>
      </c>
      <c r="J58" s="55">
        <f t="shared" si="83"/>
        <v>0.10380675402619806</v>
      </c>
      <c r="K58" s="55">
        <f t="shared" si="83"/>
        <v>2.4400678870276318E-2</v>
      </c>
      <c r="L58" s="55">
        <f t="shared" si="83"/>
        <v>1.0529339051474667E-2</v>
      </c>
      <c r="M58" s="55">
        <f t="shared" si="83"/>
        <v>4.7523709093975075E-2</v>
      </c>
      <c r="N58" s="55">
        <f t="shared" si="83"/>
        <v>3.396215254253588E-2</v>
      </c>
      <c r="O58" s="56">
        <f t="shared" si="83"/>
        <v>1.4265303372829767E-2</v>
      </c>
      <c r="P58" s="55">
        <f t="shared" si="83"/>
        <v>6.432793898688581E-3</v>
      </c>
      <c r="Q58" s="55">
        <f t="shared" si="83"/>
        <v>2.3346774629919281E-3</v>
      </c>
      <c r="R58" s="57">
        <f t="shared" si="83"/>
        <v>8.6385504085309366E-3</v>
      </c>
      <c r="S58" s="57">
        <f t="shared" ref="S58:AG58" si="84">S18/S$24</f>
        <v>1.4101161248011664E-2</v>
      </c>
      <c r="T58" s="57">
        <f t="shared" si="84"/>
        <v>4.0117019186156282E-2</v>
      </c>
      <c r="U58" s="57">
        <f t="shared" si="84"/>
        <v>3.8442900782306742E-2</v>
      </c>
      <c r="V58" s="57">
        <f t="shared" si="84"/>
        <v>5.2260794555447243E-2</v>
      </c>
      <c r="W58" s="57">
        <f t="shared" si="84"/>
        <v>1.9442458893278461E-2</v>
      </c>
      <c r="X58" s="57">
        <f t="shared" si="84"/>
        <v>2.6799901511096912E-2</v>
      </c>
      <c r="Y58" s="57">
        <f t="shared" si="84"/>
        <v>1.7061465430215961E-2</v>
      </c>
      <c r="Z58" s="57">
        <f t="shared" si="84"/>
        <v>4.0882271978366733E-2</v>
      </c>
      <c r="AA58" s="57">
        <f t="shared" si="84"/>
        <v>3.1107212458773875E-2</v>
      </c>
      <c r="AB58" s="57">
        <f t="shared" si="84"/>
        <v>2.9572083492280686E-3</v>
      </c>
      <c r="AC58" s="57">
        <f t="shared" ref="AC58:AD58" si="85">AC18/AC$24</f>
        <v>2.7550844714092897E-3</v>
      </c>
      <c r="AD58" s="57">
        <f t="shared" si="85"/>
        <v>1.2680196416793868E-2</v>
      </c>
      <c r="AE58" s="57">
        <f t="shared" si="84"/>
        <v>2.5091579720308531E-2</v>
      </c>
      <c r="AF58" s="57">
        <f t="shared" si="84"/>
        <v>2.4664930406012611E-2</v>
      </c>
      <c r="AG58" s="57">
        <f t="shared" si="84"/>
        <v>1.6319736650922453E-2</v>
      </c>
      <c r="AH58" s="30" t="s">
        <v>23</v>
      </c>
    </row>
    <row r="59" spans="1:34" x14ac:dyDescent="0.3">
      <c r="A59" s="58" t="s">
        <v>24</v>
      </c>
      <c r="B59" s="54">
        <f t="shared" ref="B59:G59" si="86">B19/B$24</f>
        <v>6.5656817082024976E-2</v>
      </c>
      <c r="C59" s="54">
        <f t="shared" si="86"/>
        <v>4.7537599933193862E-2</v>
      </c>
      <c r="D59" s="54">
        <f t="shared" si="86"/>
        <v>1.3291265048848604E-2</v>
      </c>
      <c r="E59" s="54">
        <f t="shared" si="86"/>
        <v>0.10662104782464388</v>
      </c>
      <c r="F59" s="54">
        <f t="shared" si="86"/>
        <v>2.8440028132006627E-2</v>
      </c>
      <c r="G59" s="54">
        <f t="shared" si="86"/>
        <v>2.5306021860810636E-2</v>
      </c>
      <c r="H59" s="54">
        <f t="shared" ref="H59:R59" si="87">H19/H$24</f>
        <v>2.1033195493768302E-2</v>
      </c>
      <c r="I59" s="55">
        <f t="shared" si="87"/>
        <v>2.712670915278928E-2</v>
      </c>
      <c r="J59" s="55">
        <f t="shared" si="87"/>
        <v>0</v>
      </c>
      <c r="K59" s="55">
        <f t="shared" si="87"/>
        <v>8.0432856997909939E-4</v>
      </c>
      <c r="L59" s="55">
        <f t="shared" si="87"/>
        <v>1.5615888307543508E-2</v>
      </c>
      <c r="M59" s="55">
        <f t="shared" si="87"/>
        <v>1.9337276681368986E-2</v>
      </c>
      <c r="N59" s="55">
        <f t="shared" si="87"/>
        <v>4.9082320321616911E-3</v>
      </c>
      <c r="O59" s="56">
        <f t="shared" si="87"/>
        <v>4.5602100774122271E-3</v>
      </c>
      <c r="P59" s="55">
        <f t="shared" si="87"/>
        <v>5.0638489929758623E-3</v>
      </c>
      <c r="Q59" s="55">
        <f t="shared" si="87"/>
        <v>4.0058390653616369E-3</v>
      </c>
      <c r="R59" s="57">
        <f t="shared" si="87"/>
        <v>8.4939095251716223E-3</v>
      </c>
      <c r="S59" s="57">
        <f t="shared" ref="S59:AG59" si="88">S19/S$24</f>
        <v>1.7934851853906128E-3</v>
      </c>
      <c r="T59" s="57">
        <f t="shared" si="88"/>
        <v>2.716250320452833E-3</v>
      </c>
      <c r="U59" s="57">
        <f t="shared" si="88"/>
        <v>2.0848859551751411E-3</v>
      </c>
      <c r="V59" s="57">
        <f t="shared" si="88"/>
        <v>2.6035349900790762E-3</v>
      </c>
      <c r="W59" s="57">
        <f t="shared" si="88"/>
        <v>1.8066937415828852E-3</v>
      </c>
      <c r="X59" s="57">
        <f t="shared" si="88"/>
        <v>1.1570166892742101E-3</v>
      </c>
      <c r="Y59" s="57">
        <f t="shared" si="88"/>
        <v>1.1341592440374384E-5</v>
      </c>
      <c r="Z59" s="57">
        <f t="shared" si="88"/>
        <v>1.9531940503129887E-3</v>
      </c>
      <c r="AA59" s="57">
        <f t="shared" si="88"/>
        <v>1.1345516544093712E-3</v>
      </c>
      <c r="AB59" s="57">
        <f t="shared" si="88"/>
        <v>5.0553982063225016E-3</v>
      </c>
      <c r="AC59" s="57">
        <f t="shared" ref="AC59:AD59" si="89">AC19/AC$24</f>
        <v>3.206346610544837E-3</v>
      </c>
      <c r="AD59" s="57">
        <f t="shared" si="89"/>
        <v>4.6151373765930667E-4</v>
      </c>
      <c r="AE59" s="57">
        <f t="shared" si="88"/>
        <v>2.0285017710640297E-3</v>
      </c>
      <c r="AF59" s="57">
        <f t="shared" si="88"/>
        <v>1.9820370725086829E-3</v>
      </c>
      <c r="AG59" s="57">
        <f t="shared" si="88"/>
        <v>2.365222549775804E-3</v>
      </c>
      <c r="AH59" s="14" t="s">
        <v>24</v>
      </c>
    </row>
    <row r="60" spans="1:34" x14ac:dyDescent="0.3">
      <c r="A60" s="58" t="s">
        <v>25</v>
      </c>
      <c r="B60" s="54">
        <f t="shared" ref="B60:G60" si="90">B20/B$24</f>
        <v>7.5287576973177298E-2</v>
      </c>
      <c r="C60" s="54">
        <f t="shared" si="90"/>
        <v>0.1108120181966448</v>
      </c>
      <c r="D60" s="54">
        <f t="shared" si="90"/>
        <v>0.10792137355226172</v>
      </c>
      <c r="E60" s="54">
        <f t="shared" si="90"/>
        <v>0.15170037867598518</v>
      </c>
      <c r="F60" s="54">
        <f t="shared" si="90"/>
        <v>0.17607736460102658</v>
      </c>
      <c r="G60" s="54">
        <f t="shared" si="90"/>
        <v>0.107885060285835</v>
      </c>
      <c r="H60" s="54">
        <f t="shared" ref="H60:R60" si="91">H20/H$24</f>
        <v>0.15519031584911855</v>
      </c>
      <c r="I60" s="55">
        <f t="shared" si="91"/>
        <v>0.10684339075084047</v>
      </c>
      <c r="J60" s="55">
        <f t="shared" si="91"/>
        <v>0.10189589287320394</v>
      </c>
      <c r="K60" s="55">
        <f t="shared" si="91"/>
        <v>0.10255016190783452</v>
      </c>
      <c r="L60" s="55">
        <f t="shared" si="91"/>
        <v>0.13894779005445118</v>
      </c>
      <c r="M60" s="55">
        <f t="shared" si="91"/>
        <v>0.17231685141808975</v>
      </c>
      <c r="N60" s="55">
        <f t="shared" si="91"/>
        <v>0.13555501895531538</v>
      </c>
      <c r="O60" s="56">
        <f t="shared" si="91"/>
        <v>0.16284849690620368</v>
      </c>
      <c r="P60" s="55">
        <f t="shared" si="91"/>
        <v>0.12805300503457884</v>
      </c>
      <c r="Q60" s="55">
        <f t="shared" si="91"/>
        <v>0.15015947953637435</v>
      </c>
      <c r="R60" s="57">
        <f t="shared" si="91"/>
        <v>0.12043219330227944</v>
      </c>
      <c r="S60" s="57">
        <f t="shared" ref="S60:AG60" si="92">S20/S$24</f>
        <v>0.13490561540177351</v>
      </c>
      <c r="T60" s="57">
        <f t="shared" si="92"/>
        <v>0.17166007636545264</v>
      </c>
      <c r="U60" s="57">
        <f t="shared" si="92"/>
        <v>0.19994550395400118</v>
      </c>
      <c r="V60" s="57">
        <f t="shared" si="92"/>
        <v>0.16328238275893489</v>
      </c>
      <c r="W60" s="57">
        <f t="shared" si="92"/>
        <v>0.16763542446680396</v>
      </c>
      <c r="X60" s="57">
        <f t="shared" si="92"/>
        <v>0.1727366672762268</v>
      </c>
      <c r="Y60" s="57">
        <f t="shared" si="92"/>
        <v>0.16323811636157856</v>
      </c>
      <c r="Z60" s="57">
        <f t="shared" si="92"/>
        <v>0.15647840789333417</v>
      </c>
      <c r="AA60" s="57">
        <f t="shared" si="92"/>
        <v>0.1371122701320987</v>
      </c>
      <c r="AB60" s="57">
        <f t="shared" si="92"/>
        <v>0.20322207841526788</v>
      </c>
      <c r="AC60" s="57">
        <f t="shared" ref="AC60:AD60" si="93">AC20/AC$24</f>
        <v>0.16707319396195536</v>
      </c>
      <c r="AD60" s="57">
        <f t="shared" si="93"/>
        <v>0.15035272576553735</v>
      </c>
      <c r="AE60" s="57">
        <f t="shared" si="92"/>
        <v>0.16658676319686422</v>
      </c>
      <c r="AF60" s="57">
        <f t="shared" si="92"/>
        <v>0.16925350554255864</v>
      </c>
      <c r="AG60" s="57">
        <f t="shared" si="92"/>
        <v>0.16371909850027558</v>
      </c>
      <c r="AH60" s="30" t="s">
        <v>25</v>
      </c>
    </row>
    <row r="61" spans="1:34" ht="15" thickBot="1" x14ac:dyDescent="0.35">
      <c r="A61" s="58" t="s">
        <v>26</v>
      </c>
      <c r="B61" s="54">
        <f t="shared" ref="B61:G61" si="94">B21/B$24</f>
        <v>4.0288615967803525E-2</v>
      </c>
      <c r="C61" s="54">
        <f t="shared" si="94"/>
        <v>4.831358553126151E-4</v>
      </c>
      <c r="D61" s="54">
        <f t="shared" si="94"/>
        <v>1.4732232817752232E-4</v>
      </c>
      <c r="E61" s="54">
        <f t="shared" si="94"/>
        <v>4.826668872473603E-3</v>
      </c>
      <c r="F61" s="54">
        <f t="shared" si="94"/>
        <v>2.3701102322957562E-2</v>
      </c>
      <c r="G61" s="54">
        <f t="shared" si="94"/>
        <v>1.1681685007734827E-2</v>
      </c>
      <c r="H61" s="54">
        <f t="shared" ref="H61:Q61" si="95">H21/H$24</f>
        <v>2.0102499399055451E-2</v>
      </c>
      <c r="I61" s="55">
        <f t="shared" si="95"/>
        <v>1.0086883901083317E-2</v>
      </c>
      <c r="J61" s="55">
        <f t="shared" si="95"/>
        <v>3.8680491939402963E-2</v>
      </c>
      <c r="K61" s="55">
        <f t="shared" si="95"/>
        <v>0.11089568274240479</v>
      </c>
      <c r="L61" s="55">
        <f t="shared" si="95"/>
        <v>8.2930337386443551E-2</v>
      </c>
      <c r="M61" s="55">
        <f t="shared" si="95"/>
        <v>4.4774440533865735E-2</v>
      </c>
      <c r="N61" s="55">
        <f t="shared" si="95"/>
        <v>4.0783633870920134E-2</v>
      </c>
      <c r="O61" s="59">
        <f t="shared" si="95"/>
        <v>7.1523499362710866E-2</v>
      </c>
      <c r="P61" s="55">
        <f t="shared" si="95"/>
        <v>7.4326113058046109E-2</v>
      </c>
      <c r="Q61" s="55">
        <f t="shared" si="95"/>
        <v>0.11036970282511777</v>
      </c>
      <c r="R61" s="57">
        <f>R21/R$24</f>
        <v>3.452033166493014E-2</v>
      </c>
      <c r="S61" s="57">
        <f t="shared" ref="S61:AG61" si="96">S21/S$24</f>
        <v>8.8562300138869079E-2</v>
      </c>
      <c r="T61" s="57">
        <f t="shared" si="96"/>
        <v>4.960709522732968E-2</v>
      </c>
      <c r="U61" s="57">
        <f t="shared" si="96"/>
        <v>6.9557379342672115E-2</v>
      </c>
      <c r="V61" s="57">
        <f t="shared" si="96"/>
        <v>0.10399702637542023</v>
      </c>
      <c r="W61" s="57">
        <f t="shared" si="96"/>
        <v>9.6520224246952557E-2</v>
      </c>
      <c r="X61" s="57">
        <f t="shared" si="96"/>
        <v>6.4920207756019213E-2</v>
      </c>
      <c r="Y61" s="57">
        <f t="shared" si="96"/>
        <v>0.1289310482586456</v>
      </c>
      <c r="Z61" s="57">
        <f t="shared" si="96"/>
        <v>0.14345977362798396</v>
      </c>
      <c r="AA61" s="57">
        <f t="shared" si="96"/>
        <v>9.6192019314835009E-2</v>
      </c>
      <c r="AB61" s="57">
        <f t="shared" si="96"/>
        <v>9.487076372655745E-2</v>
      </c>
      <c r="AC61" s="57">
        <f t="shared" ref="AC61:AD61" si="97">AC21/AC$24</f>
        <v>0.16133650171226205</v>
      </c>
      <c r="AD61" s="57">
        <f t="shared" si="97"/>
        <v>0.1447099080403704</v>
      </c>
      <c r="AE61" s="57">
        <f t="shared" si="96"/>
        <v>0.10301357146233873</v>
      </c>
      <c r="AF61" s="57">
        <f t="shared" si="96"/>
        <v>0.10990797559614938</v>
      </c>
      <c r="AG61" s="57">
        <f t="shared" si="96"/>
        <v>0.1297264069544542</v>
      </c>
      <c r="AH61" s="14" t="s">
        <v>26</v>
      </c>
    </row>
    <row r="62" spans="1:34" ht="15.6" thickTop="1" thickBot="1" x14ac:dyDescent="0.35">
      <c r="A62" s="60" t="s">
        <v>27</v>
      </c>
      <c r="B62" s="61">
        <f t="shared" ref="B62:G62" si="98">SUM(B45:B61)</f>
        <v>0.63749999999999996</v>
      </c>
      <c r="C62" s="61">
        <f t="shared" si="98"/>
        <v>0.63749999999999996</v>
      </c>
      <c r="D62" s="61">
        <f t="shared" si="98"/>
        <v>0.63749999999999984</v>
      </c>
      <c r="E62" s="61">
        <f t="shared" si="98"/>
        <v>0.63749999999999984</v>
      </c>
      <c r="F62" s="61">
        <f t="shared" si="98"/>
        <v>0.63749999999999984</v>
      </c>
      <c r="G62" s="61">
        <f t="shared" si="98"/>
        <v>0.63749999999999996</v>
      </c>
      <c r="H62" s="61">
        <f t="shared" ref="H62:O62" si="99">SUM(H45:H61)</f>
        <v>0.63750000000000018</v>
      </c>
      <c r="I62" s="62">
        <f t="shared" si="99"/>
        <v>0.63750000000000007</v>
      </c>
      <c r="J62" s="62">
        <f t="shared" si="99"/>
        <v>0.63750000000000007</v>
      </c>
      <c r="K62" s="62">
        <f t="shared" si="99"/>
        <v>0.63749999999999996</v>
      </c>
      <c r="L62" s="62">
        <f t="shared" si="99"/>
        <v>0.63750000000000007</v>
      </c>
      <c r="M62" s="62">
        <f t="shared" si="99"/>
        <v>0.63749999999999996</v>
      </c>
      <c r="N62" s="62">
        <f t="shared" si="99"/>
        <v>0.63749999999999984</v>
      </c>
      <c r="O62" s="62">
        <f t="shared" si="99"/>
        <v>0.63749999999999996</v>
      </c>
      <c r="P62" s="62">
        <f>SUM(P45:P61)</f>
        <v>0.63749999999999984</v>
      </c>
      <c r="Q62" s="62">
        <f>SUM(Q45:Q61)</f>
        <v>0.63749999999999996</v>
      </c>
      <c r="R62" s="63">
        <f>SUM(R45:R61)</f>
        <v>0.63750000000000029</v>
      </c>
      <c r="S62" s="63">
        <f t="shared" ref="S62:Y62" si="100">SUM(S45:S61)</f>
        <v>0.63749999999999996</v>
      </c>
      <c r="T62" s="63">
        <f t="shared" si="100"/>
        <v>0.63749999999999984</v>
      </c>
      <c r="U62" s="63">
        <f t="shared" si="100"/>
        <v>0.63750000000000007</v>
      </c>
      <c r="V62" s="63">
        <f t="shared" si="100"/>
        <v>0.63749999999999984</v>
      </c>
      <c r="W62" s="63">
        <f t="shared" si="100"/>
        <v>0.63749999999999996</v>
      </c>
      <c r="X62" s="63">
        <f t="shared" si="100"/>
        <v>0.63749999999999996</v>
      </c>
      <c r="Y62" s="63">
        <f t="shared" si="100"/>
        <v>0.63749999999999996</v>
      </c>
      <c r="Z62" s="63">
        <f t="shared" ref="Z62:AG62" si="101">SUM(Z45:Z61)</f>
        <v>0.63749999999999996</v>
      </c>
      <c r="AA62" s="64">
        <f t="shared" si="101"/>
        <v>0.63749999999999996</v>
      </c>
      <c r="AB62" s="64">
        <f t="shared" si="101"/>
        <v>0.63749999999999984</v>
      </c>
      <c r="AC62" s="64">
        <f t="shared" ref="AC62:AD62" si="102">SUM(AC45:AC61)</f>
        <v>0.63749999999999996</v>
      </c>
      <c r="AD62" s="64">
        <f t="shared" si="102"/>
        <v>0.63749999999999996</v>
      </c>
      <c r="AE62" s="64">
        <f t="shared" si="101"/>
        <v>0.63749999999999984</v>
      </c>
      <c r="AF62" s="64">
        <f t="shared" si="101"/>
        <v>0.63749999999999973</v>
      </c>
      <c r="AG62" s="65">
        <f t="shared" si="101"/>
        <v>0.63749999999999996</v>
      </c>
      <c r="AH62" s="66" t="s">
        <v>3</v>
      </c>
    </row>
    <row r="63" spans="1:34" ht="15.6" thickTop="1" thickBot="1" x14ac:dyDescent="0.35">
      <c r="A63" s="44" t="s">
        <v>28</v>
      </c>
      <c r="B63" s="67">
        <f t="shared" ref="B63:G63" si="103">B23/B$24</f>
        <v>0.36250000000000004</v>
      </c>
      <c r="C63" s="67">
        <f t="shared" si="103"/>
        <v>0.36249999999999999</v>
      </c>
      <c r="D63" s="67">
        <f t="shared" si="103"/>
        <v>0.36250000000000004</v>
      </c>
      <c r="E63" s="67">
        <f t="shared" si="103"/>
        <v>0.36250000000000004</v>
      </c>
      <c r="F63" s="67">
        <f t="shared" si="103"/>
        <v>0.3625000000000001</v>
      </c>
      <c r="G63" s="67">
        <f t="shared" si="103"/>
        <v>0.3625000000000001</v>
      </c>
      <c r="H63" s="67">
        <f t="shared" ref="H63:R63" si="104">H23/H$24</f>
        <v>0.36250000000000004</v>
      </c>
      <c r="I63" s="67">
        <f t="shared" si="104"/>
        <v>0.3625000000000001</v>
      </c>
      <c r="J63" s="67">
        <f t="shared" si="104"/>
        <v>0.36249999999999999</v>
      </c>
      <c r="K63" s="67">
        <f t="shared" si="104"/>
        <v>0.36250000000000004</v>
      </c>
      <c r="L63" s="67">
        <f t="shared" si="104"/>
        <v>0.36249999999999999</v>
      </c>
      <c r="M63" s="67">
        <f t="shared" si="104"/>
        <v>0.3625000000000001</v>
      </c>
      <c r="N63" s="67">
        <f t="shared" si="104"/>
        <v>0.36250000000000004</v>
      </c>
      <c r="O63" s="67">
        <f t="shared" si="104"/>
        <v>0.36250000000000004</v>
      </c>
      <c r="P63" s="67">
        <f t="shared" si="104"/>
        <v>0.3625000000000001</v>
      </c>
      <c r="Q63" s="67">
        <f t="shared" si="104"/>
        <v>0.36250000000000004</v>
      </c>
      <c r="R63" s="64">
        <f t="shared" si="104"/>
        <v>0.3625000000000001</v>
      </c>
      <c r="S63" s="64">
        <f t="shared" ref="S63:AG63" si="105">S23/S$24</f>
        <v>0.36250000000000004</v>
      </c>
      <c r="T63" s="64">
        <f t="shared" si="105"/>
        <v>0.3625000000000001</v>
      </c>
      <c r="U63" s="64">
        <f t="shared" si="105"/>
        <v>0.36249999999999999</v>
      </c>
      <c r="V63" s="64">
        <f t="shared" si="105"/>
        <v>0.3625000000000001</v>
      </c>
      <c r="W63" s="64">
        <f t="shared" si="105"/>
        <v>0.36250000000000004</v>
      </c>
      <c r="X63" s="64">
        <f t="shared" si="105"/>
        <v>0.36250000000000004</v>
      </c>
      <c r="Y63" s="64">
        <f t="shared" si="105"/>
        <v>0.36250000000000004</v>
      </c>
      <c r="Z63" s="64">
        <f t="shared" si="105"/>
        <v>0.3625000000000001</v>
      </c>
      <c r="AA63" s="64">
        <f t="shared" si="105"/>
        <v>0.3625000000000001</v>
      </c>
      <c r="AB63" s="64">
        <f t="shared" si="105"/>
        <v>0.36250000000000004</v>
      </c>
      <c r="AC63" s="64">
        <f t="shared" ref="AC63:AD63" si="106">AC23/AC$24</f>
        <v>0.36249999999999999</v>
      </c>
      <c r="AD63" s="64">
        <f t="shared" si="106"/>
        <v>0.36250000000000004</v>
      </c>
      <c r="AE63" s="64">
        <f t="shared" si="105"/>
        <v>0.36250000000000004</v>
      </c>
      <c r="AF63" s="64">
        <f t="shared" si="105"/>
        <v>0.36249999999999999</v>
      </c>
      <c r="AG63" s="64">
        <f t="shared" si="105"/>
        <v>0.36250000000000004</v>
      </c>
    </row>
    <row r="64" spans="1:34" ht="15.6" thickTop="1" thickBot="1" x14ac:dyDescent="0.35">
      <c r="A64" s="68" t="s">
        <v>29</v>
      </c>
      <c r="B64" s="69">
        <f t="shared" ref="B64:G64" si="107">B24/B$24</f>
        <v>1</v>
      </c>
      <c r="C64" s="69">
        <f t="shared" si="107"/>
        <v>1</v>
      </c>
      <c r="D64" s="69">
        <f t="shared" si="107"/>
        <v>1</v>
      </c>
      <c r="E64" s="69">
        <f t="shared" si="107"/>
        <v>1</v>
      </c>
      <c r="F64" s="69">
        <f t="shared" si="107"/>
        <v>1</v>
      </c>
      <c r="G64" s="69">
        <f t="shared" si="107"/>
        <v>1</v>
      </c>
      <c r="H64" s="69">
        <f t="shared" ref="H64:R64" si="108">H24/H$24</f>
        <v>1</v>
      </c>
      <c r="I64" s="70">
        <f t="shared" si="108"/>
        <v>1</v>
      </c>
      <c r="J64" s="70">
        <f t="shared" si="108"/>
        <v>1</v>
      </c>
      <c r="K64" s="70">
        <f t="shared" si="108"/>
        <v>1</v>
      </c>
      <c r="L64" s="70">
        <f t="shared" si="108"/>
        <v>1</v>
      </c>
      <c r="M64" s="70">
        <f t="shared" si="108"/>
        <v>1</v>
      </c>
      <c r="N64" s="70">
        <f t="shared" si="108"/>
        <v>1</v>
      </c>
      <c r="O64" s="70">
        <f t="shared" si="108"/>
        <v>1</v>
      </c>
      <c r="P64" s="70">
        <f t="shared" si="108"/>
        <v>1</v>
      </c>
      <c r="Q64" s="70">
        <f t="shared" si="108"/>
        <v>1</v>
      </c>
      <c r="R64" s="71">
        <f t="shared" si="108"/>
        <v>1</v>
      </c>
      <c r="S64" s="71">
        <f t="shared" ref="S64:AG64" si="109">S24/S$24</f>
        <v>1</v>
      </c>
      <c r="T64" s="71">
        <f t="shared" si="109"/>
        <v>1</v>
      </c>
      <c r="U64" s="71">
        <f t="shared" si="109"/>
        <v>1</v>
      </c>
      <c r="V64" s="71">
        <f t="shared" si="109"/>
        <v>1</v>
      </c>
      <c r="W64" s="71">
        <f t="shared" si="109"/>
        <v>1</v>
      </c>
      <c r="X64" s="71">
        <f t="shared" si="109"/>
        <v>1</v>
      </c>
      <c r="Y64" s="71">
        <f t="shared" si="109"/>
        <v>1</v>
      </c>
      <c r="Z64" s="71">
        <f t="shared" si="109"/>
        <v>1</v>
      </c>
      <c r="AA64" s="64">
        <f t="shared" si="109"/>
        <v>1</v>
      </c>
      <c r="AB64" s="64">
        <f t="shared" si="109"/>
        <v>1</v>
      </c>
      <c r="AC64" s="64">
        <f t="shared" ref="AC64:AD64" si="110">AC24/AC$24</f>
        <v>1</v>
      </c>
      <c r="AD64" s="64">
        <f t="shared" si="110"/>
        <v>1</v>
      </c>
      <c r="AE64" s="64">
        <f t="shared" si="109"/>
        <v>1</v>
      </c>
      <c r="AF64" s="64">
        <f t="shared" si="109"/>
        <v>1</v>
      </c>
      <c r="AG64" s="64">
        <f t="shared" si="109"/>
        <v>1</v>
      </c>
    </row>
    <row r="65" spans="1:17" ht="15" thickTop="1" x14ac:dyDescent="0.3"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7" spans="1:17" x14ac:dyDescent="0.3">
      <c r="A67" t="s">
        <v>33</v>
      </c>
    </row>
    <row r="68" spans="1:17" x14ac:dyDescent="0.3">
      <c r="A68" t="s">
        <v>34</v>
      </c>
    </row>
    <row r="69" spans="1:17" x14ac:dyDescent="0.3">
      <c r="A69" t="s">
        <v>35</v>
      </c>
    </row>
  </sheetData>
  <printOptions horizontalCentered="1"/>
  <pageMargins left="0.44" right="0.22" top="0.43" bottom="0.33" header="0.3" footer="0.3"/>
  <pageSetup paperSize="17" scale="110" fitToWidth="2" orientation="landscape" r:id="rId1"/>
  <headerFoot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F21" sqref="F21"/>
    </sheetView>
  </sheetViews>
  <sheetFormatPr defaultRowHeight="14.4" x14ac:dyDescent="0.3"/>
  <cols>
    <col min="1" max="1" width="42.33203125" customWidth="1"/>
    <col min="2" max="2" width="13.5546875" customWidth="1"/>
    <col min="3" max="3" width="33.44140625" customWidth="1"/>
    <col min="4" max="4" width="13.6640625" bestFit="1" customWidth="1"/>
    <col min="5" max="5" width="3.44140625" customWidth="1"/>
    <col min="257" max="257" width="38.88671875" bestFit="1" customWidth="1"/>
    <col min="258" max="258" width="10.5546875" bestFit="1" customWidth="1"/>
    <col min="259" max="259" width="27.33203125" bestFit="1" customWidth="1"/>
    <col min="260" max="260" width="13.6640625" bestFit="1" customWidth="1"/>
    <col min="513" max="513" width="38.88671875" bestFit="1" customWidth="1"/>
    <col min="514" max="514" width="10.5546875" bestFit="1" customWidth="1"/>
    <col min="515" max="515" width="27.33203125" bestFit="1" customWidth="1"/>
    <col min="516" max="516" width="13.6640625" bestFit="1" customWidth="1"/>
    <col min="769" max="769" width="38.88671875" bestFit="1" customWidth="1"/>
    <col min="770" max="770" width="10.5546875" bestFit="1" customWidth="1"/>
    <col min="771" max="771" width="27.33203125" bestFit="1" customWidth="1"/>
    <col min="772" max="772" width="13.6640625" bestFit="1" customWidth="1"/>
    <col min="1025" max="1025" width="38.88671875" bestFit="1" customWidth="1"/>
    <col min="1026" max="1026" width="10.5546875" bestFit="1" customWidth="1"/>
    <col min="1027" max="1027" width="27.33203125" bestFit="1" customWidth="1"/>
    <col min="1028" max="1028" width="13.6640625" bestFit="1" customWidth="1"/>
    <col min="1281" max="1281" width="38.88671875" bestFit="1" customWidth="1"/>
    <col min="1282" max="1282" width="10.5546875" bestFit="1" customWidth="1"/>
    <col min="1283" max="1283" width="27.33203125" bestFit="1" customWidth="1"/>
    <col min="1284" max="1284" width="13.6640625" bestFit="1" customWidth="1"/>
    <col min="1537" max="1537" width="38.88671875" bestFit="1" customWidth="1"/>
    <col min="1538" max="1538" width="10.5546875" bestFit="1" customWidth="1"/>
    <col min="1539" max="1539" width="27.33203125" bestFit="1" customWidth="1"/>
    <col min="1540" max="1540" width="13.6640625" bestFit="1" customWidth="1"/>
    <col min="1793" max="1793" width="38.88671875" bestFit="1" customWidth="1"/>
    <col min="1794" max="1794" width="10.5546875" bestFit="1" customWidth="1"/>
    <col min="1795" max="1795" width="27.33203125" bestFit="1" customWidth="1"/>
    <col min="1796" max="1796" width="13.6640625" bestFit="1" customWidth="1"/>
    <col min="2049" max="2049" width="38.88671875" bestFit="1" customWidth="1"/>
    <col min="2050" max="2050" width="10.5546875" bestFit="1" customWidth="1"/>
    <col min="2051" max="2051" width="27.33203125" bestFit="1" customWidth="1"/>
    <col min="2052" max="2052" width="13.6640625" bestFit="1" customWidth="1"/>
    <col min="2305" max="2305" width="38.88671875" bestFit="1" customWidth="1"/>
    <col min="2306" max="2306" width="10.5546875" bestFit="1" customWidth="1"/>
    <col min="2307" max="2307" width="27.33203125" bestFit="1" customWidth="1"/>
    <col min="2308" max="2308" width="13.6640625" bestFit="1" customWidth="1"/>
    <col min="2561" max="2561" width="38.88671875" bestFit="1" customWidth="1"/>
    <col min="2562" max="2562" width="10.5546875" bestFit="1" customWidth="1"/>
    <col min="2563" max="2563" width="27.33203125" bestFit="1" customWidth="1"/>
    <col min="2564" max="2564" width="13.6640625" bestFit="1" customWidth="1"/>
    <col min="2817" max="2817" width="38.88671875" bestFit="1" customWidth="1"/>
    <col min="2818" max="2818" width="10.5546875" bestFit="1" customWidth="1"/>
    <col min="2819" max="2819" width="27.33203125" bestFit="1" customWidth="1"/>
    <col min="2820" max="2820" width="13.6640625" bestFit="1" customWidth="1"/>
    <col min="3073" max="3073" width="38.88671875" bestFit="1" customWidth="1"/>
    <col min="3074" max="3074" width="10.5546875" bestFit="1" customWidth="1"/>
    <col min="3075" max="3075" width="27.33203125" bestFit="1" customWidth="1"/>
    <col min="3076" max="3076" width="13.6640625" bestFit="1" customWidth="1"/>
    <col min="3329" max="3329" width="38.88671875" bestFit="1" customWidth="1"/>
    <col min="3330" max="3330" width="10.5546875" bestFit="1" customWidth="1"/>
    <col min="3331" max="3331" width="27.33203125" bestFit="1" customWidth="1"/>
    <col min="3332" max="3332" width="13.6640625" bestFit="1" customWidth="1"/>
    <col min="3585" max="3585" width="38.88671875" bestFit="1" customWidth="1"/>
    <col min="3586" max="3586" width="10.5546875" bestFit="1" customWidth="1"/>
    <col min="3587" max="3587" width="27.33203125" bestFit="1" customWidth="1"/>
    <col min="3588" max="3588" width="13.6640625" bestFit="1" customWidth="1"/>
    <col min="3841" max="3841" width="38.88671875" bestFit="1" customWidth="1"/>
    <col min="3842" max="3842" width="10.5546875" bestFit="1" customWidth="1"/>
    <col min="3843" max="3843" width="27.33203125" bestFit="1" customWidth="1"/>
    <col min="3844" max="3844" width="13.6640625" bestFit="1" customWidth="1"/>
    <col min="4097" max="4097" width="38.88671875" bestFit="1" customWidth="1"/>
    <col min="4098" max="4098" width="10.5546875" bestFit="1" customWidth="1"/>
    <col min="4099" max="4099" width="27.33203125" bestFit="1" customWidth="1"/>
    <col min="4100" max="4100" width="13.6640625" bestFit="1" customWidth="1"/>
    <col min="4353" max="4353" width="38.88671875" bestFit="1" customWidth="1"/>
    <col min="4354" max="4354" width="10.5546875" bestFit="1" customWidth="1"/>
    <col min="4355" max="4355" width="27.33203125" bestFit="1" customWidth="1"/>
    <col min="4356" max="4356" width="13.6640625" bestFit="1" customWidth="1"/>
    <col min="4609" max="4609" width="38.88671875" bestFit="1" customWidth="1"/>
    <col min="4610" max="4610" width="10.5546875" bestFit="1" customWidth="1"/>
    <col min="4611" max="4611" width="27.33203125" bestFit="1" customWidth="1"/>
    <col min="4612" max="4612" width="13.6640625" bestFit="1" customWidth="1"/>
    <col min="4865" max="4865" width="38.88671875" bestFit="1" customWidth="1"/>
    <col min="4866" max="4866" width="10.5546875" bestFit="1" customWidth="1"/>
    <col min="4867" max="4867" width="27.33203125" bestFit="1" customWidth="1"/>
    <col min="4868" max="4868" width="13.6640625" bestFit="1" customWidth="1"/>
    <col min="5121" max="5121" width="38.88671875" bestFit="1" customWidth="1"/>
    <col min="5122" max="5122" width="10.5546875" bestFit="1" customWidth="1"/>
    <col min="5123" max="5123" width="27.33203125" bestFit="1" customWidth="1"/>
    <col min="5124" max="5124" width="13.6640625" bestFit="1" customWidth="1"/>
    <col min="5377" max="5377" width="38.88671875" bestFit="1" customWidth="1"/>
    <col min="5378" max="5378" width="10.5546875" bestFit="1" customWidth="1"/>
    <col min="5379" max="5379" width="27.33203125" bestFit="1" customWidth="1"/>
    <col min="5380" max="5380" width="13.6640625" bestFit="1" customWidth="1"/>
    <col min="5633" max="5633" width="38.88671875" bestFit="1" customWidth="1"/>
    <col min="5634" max="5634" width="10.5546875" bestFit="1" customWidth="1"/>
    <col min="5635" max="5635" width="27.33203125" bestFit="1" customWidth="1"/>
    <col min="5636" max="5636" width="13.6640625" bestFit="1" customWidth="1"/>
    <col min="5889" max="5889" width="38.88671875" bestFit="1" customWidth="1"/>
    <col min="5890" max="5890" width="10.5546875" bestFit="1" customWidth="1"/>
    <col min="5891" max="5891" width="27.33203125" bestFit="1" customWidth="1"/>
    <col min="5892" max="5892" width="13.6640625" bestFit="1" customWidth="1"/>
    <col min="6145" max="6145" width="38.88671875" bestFit="1" customWidth="1"/>
    <col min="6146" max="6146" width="10.5546875" bestFit="1" customWidth="1"/>
    <col min="6147" max="6147" width="27.33203125" bestFit="1" customWidth="1"/>
    <col min="6148" max="6148" width="13.6640625" bestFit="1" customWidth="1"/>
    <col min="6401" max="6401" width="38.88671875" bestFit="1" customWidth="1"/>
    <col min="6402" max="6402" width="10.5546875" bestFit="1" customWidth="1"/>
    <col min="6403" max="6403" width="27.33203125" bestFit="1" customWidth="1"/>
    <col min="6404" max="6404" width="13.6640625" bestFit="1" customWidth="1"/>
    <col min="6657" max="6657" width="38.88671875" bestFit="1" customWidth="1"/>
    <col min="6658" max="6658" width="10.5546875" bestFit="1" customWidth="1"/>
    <col min="6659" max="6659" width="27.33203125" bestFit="1" customWidth="1"/>
    <col min="6660" max="6660" width="13.6640625" bestFit="1" customWidth="1"/>
    <col min="6913" max="6913" width="38.88671875" bestFit="1" customWidth="1"/>
    <col min="6914" max="6914" width="10.5546875" bestFit="1" customWidth="1"/>
    <col min="6915" max="6915" width="27.33203125" bestFit="1" customWidth="1"/>
    <col min="6916" max="6916" width="13.6640625" bestFit="1" customWidth="1"/>
    <col min="7169" max="7169" width="38.88671875" bestFit="1" customWidth="1"/>
    <col min="7170" max="7170" width="10.5546875" bestFit="1" customWidth="1"/>
    <col min="7171" max="7171" width="27.33203125" bestFit="1" customWidth="1"/>
    <col min="7172" max="7172" width="13.6640625" bestFit="1" customWidth="1"/>
    <col min="7425" max="7425" width="38.88671875" bestFit="1" customWidth="1"/>
    <col min="7426" max="7426" width="10.5546875" bestFit="1" customWidth="1"/>
    <col min="7427" max="7427" width="27.33203125" bestFit="1" customWidth="1"/>
    <col min="7428" max="7428" width="13.6640625" bestFit="1" customWidth="1"/>
    <col min="7681" max="7681" width="38.88671875" bestFit="1" customWidth="1"/>
    <col min="7682" max="7682" width="10.5546875" bestFit="1" customWidth="1"/>
    <col min="7683" max="7683" width="27.33203125" bestFit="1" customWidth="1"/>
    <col min="7684" max="7684" width="13.6640625" bestFit="1" customWidth="1"/>
    <col min="7937" max="7937" width="38.88671875" bestFit="1" customWidth="1"/>
    <col min="7938" max="7938" width="10.5546875" bestFit="1" customWidth="1"/>
    <col min="7939" max="7939" width="27.33203125" bestFit="1" customWidth="1"/>
    <col min="7940" max="7940" width="13.6640625" bestFit="1" customWidth="1"/>
    <col min="8193" max="8193" width="38.88671875" bestFit="1" customWidth="1"/>
    <col min="8194" max="8194" width="10.5546875" bestFit="1" customWidth="1"/>
    <col min="8195" max="8195" width="27.33203125" bestFit="1" customWidth="1"/>
    <col min="8196" max="8196" width="13.6640625" bestFit="1" customWidth="1"/>
    <col min="8449" max="8449" width="38.88671875" bestFit="1" customWidth="1"/>
    <col min="8450" max="8450" width="10.5546875" bestFit="1" customWidth="1"/>
    <col min="8451" max="8451" width="27.33203125" bestFit="1" customWidth="1"/>
    <col min="8452" max="8452" width="13.6640625" bestFit="1" customWidth="1"/>
    <col min="8705" max="8705" width="38.88671875" bestFit="1" customWidth="1"/>
    <col min="8706" max="8706" width="10.5546875" bestFit="1" customWidth="1"/>
    <col min="8707" max="8707" width="27.33203125" bestFit="1" customWidth="1"/>
    <col min="8708" max="8708" width="13.6640625" bestFit="1" customWidth="1"/>
    <col min="8961" max="8961" width="38.88671875" bestFit="1" customWidth="1"/>
    <col min="8962" max="8962" width="10.5546875" bestFit="1" customWidth="1"/>
    <col min="8963" max="8963" width="27.33203125" bestFit="1" customWidth="1"/>
    <col min="8964" max="8964" width="13.6640625" bestFit="1" customWidth="1"/>
    <col min="9217" max="9217" width="38.88671875" bestFit="1" customWidth="1"/>
    <col min="9218" max="9218" width="10.5546875" bestFit="1" customWidth="1"/>
    <col min="9219" max="9219" width="27.33203125" bestFit="1" customWidth="1"/>
    <col min="9220" max="9220" width="13.6640625" bestFit="1" customWidth="1"/>
    <col min="9473" max="9473" width="38.88671875" bestFit="1" customWidth="1"/>
    <col min="9474" max="9474" width="10.5546875" bestFit="1" customWidth="1"/>
    <col min="9475" max="9475" width="27.33203125" bestFit="1" customWidth="1"/>
    <col min="9476" max="9476" width="13.6640625" bestFit="1" customWidth="1"/>
    <col min="9729" max="9729" width="38.88671875" bestFit="1" customWidth="1"/>
    <col min="9730" max="9730" width="10.5546875" bestFit="1" customWidth="1"/>
    <col min="9731" max="9731" width="27.33203125" bestFit="1" customWidth="1"/>
    <col min="9732" max="9732" width="13.6640625" bestFit="1" customWidth="1"/>
    <col min="9985" max="9985" width="38.88671875" bestFit="1" customWidth="1"/>
    <col min="9986" max="9986" width="10.5546875" bestFit="1" customWidth="1"/>
    <col min="9987" max="9987" width="27.33203125" bestFit="1" customWidth="1"/>
    <col min="9988" max="9988" width="13.6640625" bestFit="1" customWidth="1"/>
    <col min="10241" max="10241" width="38.88671875" bestFit="1" customWidth="1"/>
    <col min="10242" max="10242" width="10.5546875" bestFit="1" customWidth="1"/>
    <col min="10243" max="10243" width="27.33203125" bestFit="1" customWidth="1"/>
    <col min="10244" max="10244" width="13.6640625" bestFit="1" customWidth="1"/>
    <col min="10497" max="10497" width="38.88671875" bestFit="1" customWidth="1"/>
    <col min="10498" max="10498" width="10.5546875" bestFit="1" customWidth="1"/>
    <col min="10499" max="10499" width="27.33203125" bestFit="1" customWidth="1"/>
    <col min="10500" max="10500" width="13.6640625" bestFit="1" customWidth="1"/>
    <col min="10753" max="10753" width="38.88671875" bestFit="1" customWidth="1"/>
    <col min="10754" max="10754" width="10.5546875" bestFit="1" customWidth="1"/>
    <col min="10755" max="10755" width="27.33203125" bestFit="1" customWidth="1"/>
    <col min="10756" max="10756" width="13.6640625" bestFit="1" customWidth="1"/>
    <col min="11009" max="11009" width="38.88671875" bestFit="1" customWidth="1"/>
    <col min="11010" max="11010" width="10.5546875" bestFit="1" customWidth="1"/>
    <col min="11011" max="11011" width="27.33203125" bestFit="1" customWidth="1"/>
    <col min="11012" max="11012" width="13.6640625" bestFit="1" customWidth="1"/>
    <col min="11265" max="11265" width="38.88671875" bestFit="1" customWidth="1"/>
    <col min="11266" max="11266" width="10.5546875" bestFit="1" customWidth="1"/>
    <col min="11267" max="11267" width="27.33203125" bestFit="1" customWidth="1"/>
    <col min="11268" max="11268" width="13.6640625" bestFit="1" customWidth="1"/>
    <col min="11521" max="11521" width="38.88671875" bestFit="1" customWidth="1"/>
    <col min="11522" max="11522" width="10.5546875" bestFit="1" customWidth="1"/>
    <col min="11523" max="11523" width="27.33203125" bestFit="1" customWidth="1"/>
    <col min="11524" max="11524" width="13.6640625" bestFit="1" customWidth="1"/>
    <col min="11777" max="11777" width="38.88671875" bestFit="1" customWidth="1"/>
    <col min="11778" max="11778" width="10.5546875" bestFit="1" customWidth="1"/>
    <col min="11779" max="11779" width="27.33203125" bestFit="1" customWidth="1"/>
    <col min="11780" max="11780" width="13.6640625" bestFit="1" customWidth="1"/>
    <col min="12033" max="12033" width="38.88671875" bestFit="1" customWidth="1"/>
    <col min="12034" max="12034" width="10.5546875" bestFit="1" customWidth="1"/>
    <col min="12035" max="12035" width="27.33203125" bestFit="1" customWidth="1"/>
    <col min="12036" max="12036" width="13.6640625" bestFit="1" customWidth="1"/>
    <col min="12289" max="12289" width="38.88671875" bestFit="1" customWidth="1"/>
    <col min="12290" max="12290" width="10.5546875" bestFit="1" customWidth="1"/>
    <col min="12291" max="12291" width="27.33203125" bestFit="1" customWidth="1"/>
    <col min="12292" max="12292" width="13.6640625" bestFit="1" customWidth="1"/>
    <col min="12545" max="12545" width="38.88671875" bestFit="1" customWidth="1"/>
    <col min="12546" max="12546" width="10.5546875" bestFit="1" customWidth="1"/>
    <col min="12547" max="12547" width="27.33203125" bestFit="1" customWidth="1"/>
    <col min="12548" max="12548" width="13.6640625" bestFit="1" customWidth="1"/>
    <col min="12801" max="12801" width="38.88671875" bestFit="1" customWidth="1"/>
    <col min="12802" max="12802" width="10.5546875" bestFit="1" customWidth="1"/>
    <col min="12803" max="12803" width="27.33203125" bestFit="1" customWidth="1"/>
    <col min="12804" max="12804" width="13.6640625" bestFit="1" customWidth="1"/>
    <col min="13057" max="13057" width="38.88671875" bestFit="1" customWidth="1"/>
    <col min="13058" max="13058" width="10.5546875" bestFit="1" customWidth="1"/>
    <col min="13059" max="13059" width="27.33203125" bestFit="1" customWidth="1"/>
    <col min="13060" max="13060" width="13.6640625" bestFit="1" customWidth="1"/>
    <col min="13313" max="13313" width="38.88671875" bestFit="1" customWidth="1"/>
    <col min="13314" max="13314" width="10.5546875" bestFit="1" customWidth="1"/>
    <col min="13315" max="13315" width="27.33203125" bestFit="1" customWidth="1"/>
    <col min="13316" max="13316" width="13.6640625" bestFit="1" customWidth="1"/>
    <col min="13569" max="13569" width="38.88671875" bestFit="1" customWidth="1"/>
    <col min="13570" max="13570" width="10.5546875" bestFit="1" customWidth="1"/>
    <col min="13571" max="13571" width="27.33203125" bestFit="1" customWidth="1"/>
    <col min="13572" max="13572" width="13.6640625" bestFit="1" customWidth="1"/>
    <col min="13825" max="13825" width="38.88671875" bestFit="1" customWidth="1"/>
    <col min="13826" max="13826" width="10.5546875" bestFit="1" customWidth="1"/>
    <col min="13827" max="13827" width="27.33203125" bestFit="1" customWidth="1"/>
    <col min="13828" max="13828" width="13.6640625" bestFit="1" customWidth="1"/>
    <col min="14081" max="14081" width="38.88671875" bestFit="1" customWidth="1"/>
    <col min="14082" max="14082" width="10.5546875" bestFit="1" customWidth="1"/>
    <col min="14083" max="14083" width="27.33203125" bestFit="1" customWidth="1"/>
    <col min="14084" max="14084" width="13.6640625" bestFit="1" customWidth="1"/>
    <col min="14337" max="14337" width="38.88671875" bestFit="1" customWidth="1"/>
    <col min="14338" max="14338" width="10.5546875" bestFit="1" customWidth="1"/>
    <col min="14339" max="14339" width="27.33203125" bestFit="1" customWidth="1"/>
    <col min="14340" max="14340" width="13.6640625" bestFit="1" customWidth="1"/>
    <col min="14593" max="14593" width="38.88671875" bestFit="1" customWidth="1"/>
    <col min="14594" max="14594" width="10.5546875" bestFit="1" customWidth="1"/>
    <col min="14595" max="14595" width="27.33203125" bestFit="1" customWidth="1"/>
    <col min="14596" max="14596" width="13.6640625" bestFit="1" customWidth="1"/>
    <col min="14849" max="14849" width="38.88671875" bestFit="1" customWidth="1"/>
    <col min="14850" max="14850" width="10.5546875" bestFit="1" customWidth="1"/>
    <col min="14851" max="14851" width="27.33203125" bestFit="1" customWidth="1"/>
    <col min="14852" max="14852" width="13.6640625" bestFit="1" customWidth="1"/>
    <col min="15105" max="15105" width="38.88671875" bestFit="1" customWidth="1"/>
    <col min="15106" max="15106" width="10.5546875" bestFit="1" customWidth="1"/>
    <col min="15107" max="15107" width="27.33203125" bestFit="1" customWidth="1"/>
    <col min="15108" max="15108" width="13.6640625" bestFit="1" customWidth="1"/>
    <col min="15361" max="15361" width="38.88671875" bestFit="1" customWidth="1"/>
    <col min="15362" max="15362" width="10.5546875" bestFit="1" customWidth="1"/>
    <col min="15363" max="15363" width="27.33203125" bestFit="1" customWidth="1"/>
    <col min="15364" max="15364" width="13.6640625" bestFit="1" customWidth="1"/>
    <col min="15617" max="15617" width="38.88671875" bestFit="1" customWidth="1"/>
    <col min="15618" max="15618" width="10.5546875" bestFit="1" customWidth="1"/>
    <col min="15619" max="15619" width="27.33203125" bestFit="1" customWidth="1"/>
    <col min="15620" max="15620" width="13.6640625" bestFit="1" customWidth="1"/>
    <col min="15873" max="15873" width="38.88671875" bestFit="1" customWidth="1"/>
    <col min="15874" max="15874" width="10.5546875" bestFit="1" customWidth="1"/>
    <col min="15875" max="15875" width="27.33203125" bestFit="1" customWidth="1"/>
    <col min="15876" max="15876" width="13.6640625" bestFit="1" customWidth="1"/>
    <col min="16129" max="16129" width="38.88671875" bestFit="1" customWidth="1"/>
    <col min="16130" max="16130" width="10.5546875" bestFit="1" customWidth="1"/>
    <col min="16131" max="16131" width="27.33203125" bestFit="1" customWidth="1"/>
    <col min="16132" max="16132" width="13.6640625" bestFit="1" customWidth="1"/>
  </cols>
  <sheetData>
    <row r="1" spans="1:4" x14ac:dyDescent="0.3">
      <c r="C1" t="s">
        <v>132</v>
      </c>
      <c r="D1">
        <v>3100</v>
      </c>
    </row>
    <row r="2" spans="1:4" x14ac:dyDescent="0.3">
      <c r="A2" s="296" t="s">
        <v>133</v>
      </c>
      <c r="B2" s="296" t="s">
        <v>134</v>
      </c>
      <c r="C2" s="296" t="s">
        <v>135</v>
      </c>
      <c r="D2" s="296" t="s">
        <v>136</v>
      </c>
    </row>
    <row r="3" spans="1:4" x14ac:dyDescent="0.3">
      <c r="A3" t="s">
        <v>137</v>
      </c>
      <c r="B3" s="294">
        <v>41940</v>
      </c>
      <c r="C3" t="s">
        <v>138</v>
      </c>
      <c r="D3" s="295">
        <v>-7682.34</v>
      </c>
    </row>
    <row r="4" spans="1:4" x14ac:dyDescent="0.3">
      <c r="A4" t="s">
        <v>137</v>
      </c>
      <c r="B4" s="294">
        <v>42033</v>
      </c>
      <c r="C4" t="s">
        <v>139</v>
      </c>
      <c r="D4" s="295">
        <v>-1041.05</v>
      </c>
    </row>
    <row r="5" spans="1:4" x14ac:dyDescent="0.3">
      <c r="A5" t="s">
        <v>137</v>
      </c>
      <c r="B5" s="294">
        <v>42123</v>
      </c>
      <c r="C5" t="s">
        <v>140</v>
      </c>
      <c r="D5" s="295">
        <v>-36373.760000000002</v>
      </c>
    </row>
    <row r="6" spans="1:4" x14ac:dyDescent="0.3">
      <c r="A6" t="s">
        <v>137</v>
      </c>
      <c r="B6" s="294">
        <v>42214</v>
      </c>
      <c r="C6" t="s">
        <v>141</v>
      </c>
      <c r="D6" s="295">
        <v>-64654.62</v>
      </c>
    </row>
    <row r="7" spans="1:4" x14ac:dyDescent="0.3">
      <c r="A7" t="s">
        <v>137</v>
      </c>
      <c r="B7" t="s">
        <v>142</v>
      </c>
      <c r="C7" t="s">
        <v>142</v>
      </c>
      <c r="D7" s="297">
        <v>-109751.77</v>
      </c>
    </row>
    <row r="8" spans="1:4" x14ac:dyDescent="0.3">
      <c r="A8" t="s">
        <v>143</v>
      </c>
      <c r="B8" s="294">
        <v>42033</v>
      </c>
      <c r="C8" t="s">
        <v>139</v>
      </c>
      <c r="D8" s="295">
        <v>-49580.17</v>
      </c>
    </row>
    <row r="9" spans="1:4" x14ac:dyDescent="0.3">
      <c r="A9" t="s">
        <v>143</v>
      </c>
      <c r="B9" s="294">
        <v>42123</v>
      </c>
      <c r="C9" t="s">
        <v>140</v>
      </c>
      <c r="D9" s="295">
        <v>-237774.23</v>
      </c>
    </row>
    <row r="10" spans="1:4" x14ac:dyDescent="0.3">
      <c r="A10" t="s">
        <v>143</v>
      </c>
      <c r="B10" t="s">
        <v>142</v>
      </c>
      <c r="C10" t="s">
        <v>142</v>
      </c>
      <c r="D10" s="297">
        <v>-287354.40000000002</v>
      </c>
    </row>
    <row r="11" spans="1:4" x14ac:dyDescent="0.3">
      <c r="A11" t="s">
        <v>144</v>
      </c>
      <c r="B11" s="294">
        <v>41940</v>
      </c>
      <c r="C11" t="s">
        <v>138</v>
      </c>
      <c r="D11" s="295">
        <v>-3314336.37</v>
      </c>
    </row>
    <row r="12" spans="1:4" x14ac:dyDescent="0.3">
      <c r="A12" t="s">
        <v>144</v>
      </c>
      <c r="B12" s="294">
        <v>42033</v>
      </c>
      <c r="C12" t="s">
        <v>139</v>
      </c>
      <c r="D12" s="295">
        <v>-2349950.31</v>
      </c>
    </row>
    <row r="13" spans="1:4" x14ac:dyDescent="0.3">
      <c r="A13" t="s">
        <v>144</v>
      </c>
      <c r="B13" s="294">
        <v>42123</v>
      </c>
      <c r="C13" t="s">
        <v>140</v>
      </c>
      <c r="D13" s="295">
        <v>-6063303.54</v>
      </c>
    </row>
    <row r="14" spans="1:4" x14ac:dyDescent="0.3">
      <c r="A14" t="s">
        <v>144</v>
      </c>
      <c r="B14" s="294">
        <v>42214</v>
      </c>
      <c r="C14" t="s">
        <v>141</v>
      </c>
      <c r="D14" s="295">
        <v>-6403220.0099999998</v>
      </c>
    </row>
    <row r="15" spans="1:4" x14ac:dyDescent="0.3">
      <c r="A15" t="s">
        <v>144</v>
      </c>
      <c r="B15" t="s">
        <v>142</v>
      </c>
      <c r="C15" t="s">
        <v>142</v>
      </c>
      <c r="D15" s="297">
        <v>-18130810.23</v>
      </c>
    </row>
    <row r="16" spans="1:4" x14ac:dyDescent="0.3">
      <c r="A16" t="s">
        <v>145</v>
      </c>
      <c r="B16" s="294">
        <v>41940</v>
      </c>
      <c r="C16" t="s">
        <v>138</v>
      </c>
      <c r="D16" s="295">
        <v>-3281.95</v>
      </c>
    </row>
    <row r="17" spans="1:6" x14ac:dyDescent="0.3">
      <c r="A17" t="s">
        <v>145</v>
      </c>
      <c r="B17" s="294">
        <v>42033</v>
      </c>
      <c r="C17" t="s">
        <v>139</v>
      </c>
      <c r="D17" s="295">
        <v>-2932.53</v>
      </c>
    </row>
    <row r="18" spans="1:6" x14ac:dyDescent="0.3">
      <c r="A18" t="s">
        <v>145</v>
      </c>
      <c r="B18" s="294">
        <v>42123</v>
      </c>
      <c r="C18" t="s">
        <v>140</v>
      </c>
      <c r="D18" s="295">
        <v>-220469.33</v>
      </c>
    </row>
    <row r="19" spans="1:6" x14ac:dyDescent="0.3">
      <c r="A19" t="s">
        <v>145</v>
      </c>
      <c r="B19" s="294">
        <v>42214</v>
      </c>
      <c r="C19" t="s">
        <v>141</v>
      </c>
      <c r="D19" s="295">
        <v>-175231.18</v>
      </c>
    </row>
    <row r="20" spans="1:6" x14ac:dyDescent="0.3">
      <c r="A20" t="s">
        <v>145</v>
      </c>
      <c r="B20" t="s">
        <v>142</v>
      </c>
      <c r="C20" t="s">
        <v>142</v>
      </c>
      <c r="D20" s="297">
        <v>-401914.99</v>
      </c>
    </row>
    <row r="21" spans="1:6" x14ac:dyDescent="0.3">
      <c r="A21" s="299" t="s">
        <v>146</v>
      </c>
      <c r="B21" s="300">
        <v>42214</v>
      </c>
      <c r="C21" s="299" t="s">
        <v>141</v>
      </c>
      <c r="D21" s="301">
        <v>-46562.21</v>
      </c>
      <c r="F21" t="s">
        <v>161</v>
      </c>
    </row>
    <row r="22" spans="1:6" x14ac:dyDescent="0.3">
      <c r="A22" s="299" t="s">
        <v>146</v>
      </c>
      <c r="B22" s="299" t="s">
        <v>142</v>
      </c>
      <c r="C22" s="299" t="s">
        <v>142</v>
      </c>
      <c r="D22" s="302">
        <v>-46562.21</v>
      </c>
    </row>
    <row r="23" spans="1:6" x14ac:dyDescent="0.3">
      <c r="A23" t="s">
        <v>147</v>
      </c>
      <c r="B23" s="294">
        <v>41940</v>
      </c>
      <c r="C23" t="s">
        <v>138</v>
      </c>
      <c r="D23" s="295">
        <v>-128203.15</v>
      </c>
    </row>
    <row r="24" spans="1:6" x14ac:dyDescent="0.3">
      <c r="A24" t="s">
        <v>147</v>
      </c>
      <c r="B24" s="294">
        <v>42033</v>
      </c>
      <c r="C24" t="s">
        <v>139</v>
      </c>
      <c r="D24" s="295">
        <v>-148827.87</v>
      </c>
    </row>
    <row r="25" spans="1:6" x14ac:dyDescent="0.3">
      <c r="A25" t="s">
        <v>147</v>
      </c>
      <c r="B25" s="294">
        <v>42123</v>
      </c>
      <c r="C25" t="s">
        <v>140</v>
      </c>
      <c r="D25">
        <v>-255</v>
      </c>
    </row>
    <row r="26" spans="1:6" x14ac:dyDescent="0.3">
      <c r="A26" t="s">
        <v>147</v>
      </c>
      <c r="B26" s="294">
        <v>42214</v>
      </c>
      <c r="C26" t="s">
        <v>141</v>
      </c>
      <c r="D26" s="295">
        <v>-59108.98</v>
      </c>
    </row>
    <row r="27" spans="1:6" x14ac:dyDescent="0.3">
      <c r="A27" t="s">
        <v>147</v>
      </c>
      <c r="B27" t="s">
        <v>142</v>
      </c>
      <c r="C27" t="s">
        <v>142</v>
      </c>
      <c r="D27" s="298">
        <v>-336395</v>
      </c>
    </row>
    <row r="28" spans="1:6" x14ac:dyDescent="0.3">
      <c r="A28" t="s">
        <v>148</v>
      </c>
      <c r="B28" s="294">
        <v>42033</v>
      </c>
      <c r="C28" t="s">
        <v>139</v>
      </c>
      <c r="D28" s="295">
        <v>-13410.88</v>
      </c>
    </row>
    <row r="29" spans="1:6" x14ac:dyDescent="0.3">
      <c r="A29" t="s">
        <v>148</v>
      </c>
      <c r="B29" s="294">
        <v>42123</v>
      </c>
      <c r="C29" t="s">
        <v>140</v>
      </c>
      <c r="D29" s="295">
        <v>-16093.95</v>
      </c>
    </row>
    <row r="30" spans="1:6" x14ac:dyDescent="0.3">
      <c r="A30" t="s">
        <v>148</v>
      </c>
      <c r="B30" s="294">
        <v>42214</v>
      </c>
      <c r="C30" t="s">
        <v>141</v>
      </c>
      <c r="D30">
        <v>-637.5</v>
      </c>
    </row>
    <row r="31" spans="1:6" x14ac:dyDescent="0.3">
      <c r="A31" t="s">
        <v>148</v>
      </c>
      <c r="B31" t="s">
        <v>142</v>
      </c>
      <c r="C31" t="s">
        <v>142</v>
      </c>
      <c r="D31" s="297">
        <v>-30142.33</v>
      </c>
    </row>
    <row r="32" spans="1:6" x14ac:dyDescent="0.3">
      <c r="A32" t="s">
        <v>149</v>
      </c>
      <c r="B32" s="294">
        <v>41940</v>
      </c>
      <c r="C32" t="s">
        <v>138</v>
      </c>
      <c r="D32" s="295">
        <v>-108506.53</v>
      </c>
    </row>
    <row r="33" spans="1:4" x14ac:dyDescent="0.3">
      <c r="A33" t="s">
        <v>149</v>
      </c>
      <c r="B33" s="294">
        <v>42033</v>
      </c>
      <c r="C33" t="s">
        <v>139</v>
      </c>
      <c r="D33" s="295">
        <v>-19599.38</v>
      </c>
    </row>
    <row r="34" spans="1:4" x14ac:dyDescent="0.3">
      <c r="A34" t="s">
        <v>149</v>
      </c>
      <c r="B34" s="294">
        <v>42123</v>
      </c>
      <c r="C34" t="s">
        <v>140</v>
      </c>
      <c r="D34" s="295">
        <v>-944484.62</v>
      </c>
    </row>
    <row r="35" spans="1:4" x14ac:dyDescent="0.3">
      <c r="A35" t="s">
        <v>149</v>
      </c>
      <c r="B35" s="294">
        <v>42214</v>
      </c>
      <c r="C35" t="s">
        <v>141</v>
      </c>
      <c r="D35" s="295">
        <v>-585136.74</v>
      </c>
    </row>
    <row r="36" spans="1:4" x14ac:dyDescent="0.3">
      <c r="A36" t="s">
        <v>149</v>
      </c>
      <c r="B36" t="s">
        <v>142</v>
      </c>
      <c r="C36" t="s">
        <v>142</v>
      </c>
      <c r="D36" s="297">
        <v>-1657727.27</v>
      </c>
    </row>
    <row r="37" spans="1:4" x14ac:dyDescent="0.3">
      <c r="A37" t="s">
        <v>150</v>
      </c>
      <c r="B37" s="294">
        <v>41940</v>
      </c>
      <c r="C37" t="s">
        <v>138</v>
      </c>
      <c r="D37" s="295">
        <v>-1238421.51</v>
      </c>
    </row>
    <row r="38" spans="1:4" x14ac:dyDescent="0.3">
      <c r="A38" t="s">
        <v>150</v>
      </c>
      <c r="B38" s="294">
        <v>42033</v>
      </c>
      <c r="C38" t="s">
        <v>139</v>
      </c>
      <c r="D38" s="295">
        <v>-23298.52</v>
      </c>
    </row>
    <row r="39" spans="1:4" x14ac:dyDescent="0.3">
      <c r="A39" t="s">
        <v>150</v>
      </c>
      <c r="B39" s="294">
        <v>42123</v>
      </c>
      <c r="C39" t="s">
        <v>140</v>
      </c>
      <c r="D39" s="295">
        <v>-177567.61</v>
      </c>
    </row>
    <row r="40" spans="1:4" x14ac:dyDescent="0.3">
      <c r="A40" t="s">
        <v>150</v>
      </c>
      <c r="B40" s="294">
        <v>42214</v>
      </c>
      <c r="C40" t="s">
        <v>141</v>
      </c>
      <c r="D40" s="295">
        <v>-504032.12</v>
      </c>
    </row>
    <row r="41" spans="1:4" x14ac:dyDescent="0.3">
      <c r="A41" t="s">
        <v>150</v>
      </c>
      <c r="B41" t="s">
        <v>142</v>
      </c>
      <c r="C41" t="s">
        <v>142</v>
      </c>
      <c r="D41" s="297">
        <v>-1943319.76</v>
      </c>
    </row>
    <row r="42" spans="1:4" x14ac:dyDescent="0.3">
      <c r="A42" t="s">
        <v>151</v>
      </c>
      <c r="B42" s="294">
        <v>41940</v>
      </c>
      <c r="C42" t="s">
        <v>138</v>
      </c>
      <c r="D42" s="295">
        <v>-50891.88</v>
      </c>
    </row>
    <row r="43" spans="1:4" x14ac:dyDescent="0.3">
      <c r="A43" t="s">
        <v>151</v>
      </c>
      <c r="B43" s="294">
        <v>42033</v>
      </c>
      <c r="C43" t="s">
        <v>139</v>
      </c>
      <c r="D43" s="295">
        <v>-226553.71</v>
      </c>
    </row>
    <row r="44" spans="1:4" x14ac:dyDescent="0.3">
      <c r="A44" t="s">
        <v>151</v>
      </c>
      <c r="B44" s="294">
        <v>42123</v>
      </c>
      <c r="C44" t="s">
        <v>140</v>
      </c>
      <c r="D44" s="295">
        <v>-1035857.19</v>
      </c>
    </row>
    <row r="45" spans="1:4" x14ac:dyDescent="0.3">
      <c r="A45" t="s">
        <v>151</v>
      </c>
      <c r="B45" s="294">
        <v>42214</v>
      </c>
      <c r="C45" t="s">
        <v>141</v>
      </c>
      <c r="D45" s="295">
        <v>-427655.86</v>
      </c>
    </row>
    <row r="46" spans="1:4" x14ac:dyDescent="0.3">
      <c r="A46" t="s">
        <v>151</v>
      </c>
      <c r="B46" t="s">
        <v>142</v>
      </c>
      <c r="C46" t="s">
        <v>142</v>
      </c>
      <c r="D46" s="297">
        <v>-1740958.64</v>
      </c>
    </row>
    <row r="47" spans="1:4" x14ac:dyDescent="0.3">
      <c r="A47" t="s">
        <v>152</v>
      </c>
      <c r="B47" s="294">
        <v>41940</v>
      </c>
      <c r="C47" t="s">
        <v>138</v>
      </c>
      <c r="D47" s="295">
        <v>-311287.36</v>
      </c>
    </row>
    <row r="48" spans="1:4" x14ac:dyDescent="0.3">
      <c r="A48" t="s">
        <v>152</v>
      </c>
      <c r="B48" s="294">
        <v>42033</v>
      </c>
      <c r="C48" t="s">
        <v>139</v>
      </c>
      <c r="D48" s="295">
        <v>-793709.53</v>
      </c>
    </row>
    <row r="49" spans="1:4" x14ac:dyDescent="0.3">
      <c r="A49" t="s">
        <v>152</v>
      </c>
      <c r="B49" s="294">
        <v>42123</v>
      </c>
      <c r="C49" t="s">
        <v>140</v>
      </c>
      <c r="D49" s="295">
        <v>-1348160.25</v>
      </c>
    </row>
    <row r="50" spans="1:4" x14ac:dyDescent="0.3">
      <c r="A50" t="s">
        <v>152</v>
      </c>
      <c r="B50" s="294">
        <v>42214</v>
      </c>
      <c r="C50" t="s">
        <v>141</v>
      </c>
      <c r="D50" s="295">
        <v>-1284131.8</v>
      </c>
    </row>
    <row r="51" spans="1:4" x14ac:dyDescent="0.3">
      <c r="A51" t="s">
        <v>152</v>
      </c>
      <c r="B51" t="s">
        <v>142</v>
      </c>
      <c r="C51" t="s">
        <v>142</v>
      </c>
      <c r="D51" s="297">
        <v>-3737288.94</v>
      </c>
    </row>
    <row r="52" spans="1:4" x14ac:dyDescent="0.3">
      <c r="A52" t="s">
        <v>153</v>
      </c>
      <c r="B52" s="294">
        <v>41940</v>
      </c>
      <c r="C52" t="s">
        <v>138</v>
      </c>
      <c r="D52" s="295">
        <v>-730893.8</v>
      </c>
    </row>
    <row r="53" spans="1:4" x14ac:dyDescent="0.3">
      <c r="A53" t="s">
        <v>153</v>
      </c>
      <c r="B53" s="294">
        <v>42033</v>
      </c>
      <c r="C53" t="s">
        <v>139</v>
      </c>
      <c r="D53" s="295">
        <v>-8447.65</v>
      </c>
    </row>
    <row r="54" spans="1:4" x14ac:dyDescent="0.3">
      <c r="A54" t="s">
        <v>153</v>
      </c>
      <c r="B54" s="294">
        <v>42123</v>
      </c>
      <c r="C54" t="s">
        <v>140</v>
      </c>
      <c r="D54" s="295">
        <v>-127944.53</v>
      </c>
    </row>
    <row r="55" spans="1:4" x14ac:dyDescent="0.3">
      <c r="A55" t="s">
        <v>153</v>
      </c>
      <c r="B55" s="294">
        <v>42214</v>
      </c>
      <c r="C55" t="s">
        <v>141</v>
      </c>
      <c r="D55" s="295">
        <v>-225376.16</v>
      </c>
    </row>
    <row r="56" spans="1:4" x14ac:dyDescent="0.3">
      <c r="A56" t="s">
        <v>153</v>
      </c>
      <c r="B56" t="s">
        <v>142</v>
      </c>
      <c r="C56" t="s">
        <v>142</v>
      </c>
      <c r="D56" s="297">
        <v>-1092662.1399999999</v>
      </c>
    </row>
    <row r="57" spans="1:4" x14ac:dyDescent="0.3">
      <c r="A57" t="s">
        <v>154</v>
      </c>
      <c r="B57" s="294">
        <v>41940</v>
      </c>
      <c r="C57" t="s">
        <v>138</v>
      </c>
      <c r="D57" s="295">
        <v>-14264.61</v>
      </c>
    </row>
    <row r="58" spans="1:4" x14ac:dyDescent="0.3">
      <c r="A58" t="s">
        <v>154</v>
      </c>
      <c r="B58" s="294">
        <v>42033</v>
      </c>
      <c r="C58" t="s">
        <v>139</v>
      </c>
      <c r="D58" s="295">
        <v>-4363.3999999999996</v>
      </c>
    </row>
    <row r="59" spans="1:4" x14ac:dyDescent="0.3">
      <c r="A59" t="s">
        <v>154</v>
      </c>
      <c r="B59" s="294">
        <v>42123</v>
      </c>
      <c r="C59" t="s">
        <v>140</v>
      </c>
      <c r="D59" s="295">
        <v>-9044.77</v>
      </c>
    </row>
    <row r="60" spans="1:4" x14ac:dyDescent="0.3">
      <c r="A60" t="s">
        <v>154</v>
      </c>
      <c r="B60" s="294">
        <v>42214</v>
      </c>
      <c r="C60" t="s">
        <v>141</v>
      </c>
      <c r="D60" s="295">
        <v>-12096.27</v>
      </c>
    </row>
    <row r="61" spans="1:4" x14ac:dyDescent="0.3">
      <c r="A61" t="s">
        <v>154</v>
      </c>
      <c r="B61" t="s">
        <v>142</v>
      </c>
      <c r="C61" t="s">
        <v>142</v>
      </c>
      <c r="D61" s="297">
        <v>-39769.050000000003</v>
      </c>
    </row>
    <row r="62" spans="1:4" x14ac:dyDescent="0.3">
      <c r="A62" t="s">
        <v>155</v>
      </c>
      <c r="B62" s="294">
        <v>41940</v>
      </c>
      <c r="C62" t="s">
        <v>138</v>
      </c>
      <c r="D62" s="295">
        <v>-1988963.21</v>
      </c>
    </row>
    <row r="63" spans="1:4" x14ac:dyDescent="0.3">
      <c r="A63" t="s">
        <v>155</v>
      </c>
      <c r="B63" s="294">
        <v>42033</v>
      </c>
      <c r="C63" t="s">
        <v>139</v>
      </c>
      <c r="D63" s="295">
        <v>-3533178.85</v>
      </c>
    </row>
    <row r="64" spans="1:4" x14ac:dyDescent="0.3">
      <c r="A64" t="s">
        <v>155</v>
      </c>
      <c r="B64" s="294">
        <v>42123</v>
      </c>
      <c r="C64" t="s">
        <v>140</v>
      </c>
      <c r="D64" s="295">
        <v>-3318933.29</v>
      </c>
    </row>
    <row r="65" spans="1:4" x14ac:dyDescent="0.3">
      <c r="A65" t="s">
        <v>155</v>
      </c>
      <c r="B65" s="294">
        <v>42214</v>
      </c>
      <c r="C65" t="s">
        <v>141</v>
      </c>
      <c r="D65" s="295">
        <v>-4114936.9</v>
      </c>
    </row>
    <row r="66" spans="1:4" x14ac:dyDescent="0.3">
      <c r="A66" t="s">
        <v>155</v>
      </c>
      <c r="B66" t="s">
        <v>142</v>
      </c>
      <c r="C66" t="s">
        <v>142</v>
      </c>
      <c r="D66" s="297">
        <v>-12956012.25</v>
      </c>
    </row>
    <row r="67" spans="1:4" x14ac:dyDescent="0.3">
      <c r="A67" t="s">
        <v>156</v>
      </c>
      <c r="B67" s="294">
        <v>41940</v>
      </c>
      <c r="C67" t="s">
        <v>138</v>
      </c>
      <c r="D67" s="295">
        <v>-2198350.87</v>
      </c>
    </row>
    <row r="68" spans="1:4" x14ac:dyDescent="0.3">
      <c r="A68" t="s">
        <v>156</v>
      </c>
      <c r="B68" s="294">
        <v>42033</v>
      </c>
      <c r="C68" t="s">
        <v>139</v>
      </c>
      <c r="D68" s="295">
        <v>-2488239.17</v>
      </c>
    </row>
    <row r="69" spans="1:4" x14ac:dyDescent="0.3">
      <c r="A69" t="s">
        <v>156</v>
      </c>
      <c r="B69" s="294">
        <v>42123</v>
      </c>
      <c r="C69" t="s">
        <v>140</v>
      </c>
      <c r="D69" s="295">
        <v>-3988196.37</v>
      </c>
    </row>
    <row r="70" spans="1:4" x14ac:dyDescent="0.3">
      <c r="A70" t="s">
        <v>156</v>
      </c>
      <c r="B70" s="294">
        <v>42214</v>
      </c>
      <c r="C70" t="s">
        <v>141</v>
      </c>
      <c r="D70" s="295">
        <v>-3794979.88</v>
      </c>
    </row>
    <row r="71" spans="1:4" x14ac:dyDescent="0.3">
      <c r="A71" t="s">
        <v>156</v>
      </c>
      <c r="B71" t="s">
        <v>142</v>
      </c>
      <c r="C71" t="s">
        <v>142</v>
      </c>
      <c r="D71" s="297">
        <v>-12469766.289999999</v>
      </c>
    </row>
    <row r="72" spans="1:4" x14ac:dyDescent="0.3">
      <c r="A72" t="s">
        <v>142</v>
      </c>
      <c r="B72" t="s">
        <v>142</v>
      </c>
      <c r="C72" t="s">
        <v>142</v>
      </c>
      <c r="D72" s="297">
        <v>-54980435.270000003</v>
      </c>
    </row>
  </sheetData>
  <autoFilter ref="A2:D7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70"/>
  <sheetViews>
    <sheetView workbookViewId="0">
      <selection activeCell="C59" sqref="C59"/>
    </sheetView>
  </sheetViews>
  <sheetFormatPr defaultRowHeight="14.4" x14ac:dyDescent="0.3"/>
  <cols>
    <col min="1" max="1" width="38.88671875" bestFit="1" customWidth="1"/>
    <col min="2" max="2" width="10.5546875" bestFit="1" customWidth="1"/>
    <col min="3" max="3" width="27.33203125" bestFit="1" customWidth="1"/>
    <col min="4" max="4" width="13.6640625" bestFit="1" customWidth="1"/>
    <col min="257" max="257" width="38.88671875" bestFit="1" customWidth="1"/>
    <col min="258" max="258" width="10.5546875" bestFit="1" customWidth="1"/>
    <col min="259" max="259" width="27.33203125" bestFit="1" customWidth="1"/>
    <col min="260" max="260" width="13.6640625" bestFit="1" customWidth="1"/>
    <col min="513" max="513" width="38.88671875" bestFit="1" customWidth="1"/>
    <col min="514" max="514" width="10.5546875" bestFit="1" customWidth="1"/>
    <col min="515" max="515" width="27.33203125" bestFit="1" customWidth="1"/>
    <col min="516" max="516" width="13.6640625" bestFit="1" customWidth="1"/>
    <col min="769" max="769" width="38.88671875" bestFit="1" customWidth="1"/>
    <col min="770" max="770" width="10.5546875" bestFit="1" customWidth="1"/>
    <col min="771" max="771" width="27.33203125" bestFit="1" customWidth="1"/>
    <col min="772" max="772" width="13.6640625" bestFit="1" customWidth="1"/>
    <col min="1025" max="1025" width="38.88671875" bestFit="1" customWidth="1"/>
    <col min="1026" max="1026" width="10.5546875" bestFit="1" customWidth="1"/>
    <col min="1027" max="1027" width="27.33203125" bestFit="1" customWidth="1"/>
    <col min="1028" max="1028" width="13.6640625" bestFit="1" customWidth="1"/>
    <col min="1281" max="1281" width="38.88671875" bestFit="1" customWidth="1"/>
    <col min="1282" max="1282" width="10.5546875" bestFit="1" customWidth="1"/>
    <col min="1283" max="1283" width="27.33203125" bestFit="1" customWidth="1"/>
    <col min="1284" max="1284" width="13.6640625" bestFit="1" customWidth="1"/>
    <col min="1537" max="1537" width="38.88671875" bestFit="1" customWidth="1"/>
    <col min="1538" max="1538" width="10.5546875" bestFit="1" customWidth="1"/>
    <col min="1539" max="1539" width="27.33203125" bestFit="1" customWidth="1"/>
    <col min="1540" max="1540" width="13.6640625" bestFit="1" customWidth="1"/>
    <col min="1793" max="1793" width="38.88671875" bestFit="1" customWidth="1"/>
    <col min="1794" max="1794" width="10.5546875" bestFit="1" customWidth="1"/>
    <col min="1795" max="1795" width="27.33203125" bestFit="1" customWidth="1"/>
    <col min="1796" max="1796" width="13.6640625" bestFit="1" customWidth="1"/>
    <col min="2049" max="2049" width="38.88671875" bestFit="1" customWidth="1"/>
    <col min="2050" max="2050" width="10.5546875" bestFit="1" customWidth="1"/>
    <col min="2051" max="2051" width="27.33203125" bestFit="1" customWidth="1"/>
    <col min="2052" max="2052" width="13.6640625" bestFit="1" customWidth="1"/>
    <col min="2305" max="2305" width="38.88671875" bestFit="1" customWidth="1"/>
    <col min="2306" max="2306" width="10.5546875" bestFit="1" customWidth="1"/>
    <col min="2307" max="2307" width="27.33203125" bestFit="1" customWidth="1"/>
    <col min="2308" max="2308" width="13.6640625" bestFit="1" customWidth="1"/>
    <col min="2561" max="2561" width="38.88671875" bestFit="1" customWidth="1"/>
    <col min="2562" max="2562" width="10.5546875" bestFit="1" customWidth="1"/>
    <col min="2563" max="2563" width="27.33203125" bestFit="1" customWidth="1"/>
    <col min="2564" max="2564" width="13.6640625" bestFit="1" customWidth="1"/>
    <col min="2817" max="2817" width="38.88671875" bestFit="1" customWidth="1"/>
    <col min="2818" max="2818" width="10.5546875" bestFit="1" customWidth="1"/>
    <col min="2819" max="2819" width="27.33203125" bestFit="1" customWidth="1"/>
    <col min="2820" max="2820" width="13.6640625" bestFit="1" customWidth="1"/>
    <col min="3073" max="3073" width="38.88671875" bestFit="1" customWidth="1"/>
    <col min="3074" max="3074" width="10.5546875" bestFit="1" customWidth="1"/>
    <col min="3075" max="3075" width="27.33203125" bestFit="1" customWidth="1"/>
    <col min="3076" max="3076" width="13.6640625" bestFit="1" customWidth="1"/>
    <col min="3329" max="3329" width="38.88671875" bestFit="1" customWidth="1"/>
    <col min="3330" max="3330" width="10.5546875" bestFit="1" customWidth="1"/>
    <col min="3331" max="3331" width="27.33203125" bestFit="1" customWidth="1"/>
    <col min="3332" max="3332" width="13.6640625" bestFit="1" customWidth="1"/>
    <col min="3585" max="3585" width="38.88671875" bestFit="1" customWidth="1"/>
    <col min="3586" max="3586" width="10.5546875" bestFit="1" customWidth="1"/>
    <col min="3587" max="3587" width="27.33203125" bestFit="1" customWidth="1"/>
    <col min="3588" max="3588" width="13.6640625" bestFit="1" customWidth="1"/>
    <col min="3841" max="3841" width="38.88671875" bestFit="1" customWidth="1"/>
    <col min="3842" max="3842" width="10.5546875" bestFit="1" customWidth="1"/>
    <col min="3843" max="3843" width="27.33203125" bestFit="1" customWidth="1"/>
    <col min="3844" max="3844" width="13.6640625" bestFit="1" customWidth="1"/>
    <col min="4097" max="4097" width="38.88671875" bestFit="1" customWidth="1"/>
    <col min="4098" max="4098" width="10.5546875" bestFit="1" customWidth="1"/>
    <col min="4099" max="4099" width="27.33203125" bestFit="1" customWidth="1"/>
    <col min="4100" max="4100" width="13.6640625" bestFit="1" customWidth="1"/>
    <col min="4353" max="4353" width="38.88671875" bestFit="1" customWidth="1"/>
    <col min="4354" max="4354" width="10.5546875" bestFit="1" customWidth="1"/>
    <col min="4355" max="4355" width="27.33203125" bestFit="1" customWidth="1"/>
    <col min="4356" max="4356" width="13.6640625" bestFit="1" customWidth="1"/>
    <col min="4609" max="4609" width="38.88671875" bestFit="1" customWidth="1"/>
    <col min="4610" max="4610" width="10.5546875" bestFit="1" customWidth="1"/>
    <col min="4611" max="4611" width="27.33203125" bestFit="1" customWidth="1"/>
    <col min="4612" max="4612" width="13.6640625" bestFit="1" customWidth="1"/>
    <col min="4865" max="4865" width="38.88671875" bestFit="1" customWidth="1"/>
    <col min="4866" max="4866" width="10.5546875" bestFit="1" customWidth="1"/>
    <col min="4867" max="4867" width="27.33203125" bestFit="1" customWidth="1"/>
    <col min="4868" max="4868" width="13.6640625" bestFit="1" customWidth="1"/>
    <col min="5121" max="5121" width="38.88671875" bestFit="1" customWidth="1"/>
    <col min="5122" max="5122" width="10.5546875" bestFit="1" customWidth="1"/>
    <col min="5123" max="5123" width="27.33203125" bestFit="1" customWidth="1"/>
    <col min="5124" max="5124" width="13.6640625" bestFit="1" customWidth="1"/>
    <col min="5377" max="5377" width="38.88671875" bestFit="1" customWidth="1"/>
    <col min="5378" max="5378" width="10.5546875" bestFit="1" customWidth="1"/>
    <col min="5379" max="5379" width="27.33203125" bestFit="1" customWidth="1"/>
    <col min="5380" max="5380" width="13.6640625" bestFit="1" customWidth="1"/>
    <col min="5633" max="5633" width="38.88671875" bestFit="1" customWidth="1"/>
    <col min="5634" max="5634" width="10.5546875" bestFit="1" customWidth="1"/>
    <col min="5635" max="5635" width="27.33203125" bestFit="1" customWidth="1"/>
    <col min="5636" max="5636" width="13.6640625" bestFit="1" customWidth="1"/>
    <col min="5889" max="5889" width="38.88671875" bestFit="1" customWidth="1"/>
    <col min="5890" max="5890" width="10.5546875" bestFit="1" customWidth="1"/>
    <col min="5891" max="5891" width="27.33203125" bestFit="1" customWidth="1"/>
    <col min="5892" max="5892" width="13.6640625" bestFit="1" customWidth="1"/>
    <col min="6145" max="6145" width="38.88671875" bestFit="1" customWidth="1"/>
    <col min="6146" max="6146" width="10.5546875" bestFit="1" customWidth="1"/>
    <col min="6147" max="6147" width="27.33203125" bestFit="1" customWidth="1"/>
    <col min="6148" max="6148" width="13.6640625" bestFit="1" customWidth="1"/>
    <col min="6401" max="6401" width="38.88671875" bestFit="1" customWidth="1"/>
    <col min="6402" max="6402" width="10.5546875" bestFit="1" customWidth="1"/>
    <col min="6403" max="6403" width="27.33203125" bestFit="1" customWidth="1"/>
    <col min="6404" max="6404" width="13.6640625" bestFit="1" customWidth="1"/>
    <col min="6657" max="6657" width="38.88671875" bestFit="1" customWidth="1"/>
    <col min="6658" max="6658" width="10.5546875" bestFit="1" customWidth="1"/>
    <col min="6659" max="6659" width="27.33203125" bestFit="1" customWidth="1"/>
    <col min="6660" max="6660" width="13.6640625" bestFit="1" customWidth="1"/>
    <col min="6913" max="6913" width="38.88671875" bestFit="1" customWidth="1"/>
    <col min="6914" max="6914" width="10.5546875" bestFit="1" customWidth="1"/>
    <col min="6915" max="6915" width="27.33203125" bestFit="1" customWidth="1"/>
    <col min="6916" max="6916" width="13.6640625" bestFit="1" customWidth="1"/>
    <col min="7169" max="7169" width="38.88671875" bestFit="1" customWidth="1"/>
    <col min="7170" max="7170" width="10.5546875" bestFit="1" customWidth="1"/>
    <col min="7171" max="7171" width="27.33203125" bestFit="1" customWidth="1"/>
    <col min="7172" max="7172" width="13.6640625" bestFit="1" customWidth="1"/>
    <col min="7425" max="7425" width="38.88671875" bestFit="1" customWidth="1"/>
    <col min="7426" max="7426" width="10.5546875" bestFit="1" customWidth="1"/>
    <col min="7427" max="7427" width="27.33203125" bestFit="1" customWidth="1"/>
    <col min="7428" max="7428" width="13.6640625" bestFit="1" customWidth="1"/>
    <col min="7681" max="7681" width="38.88671875" bestFit="1" customWidth="1"/>
    <col min="7682" max="7682" width="10.5546875" bestFit="1" customWidth="1"/>
    <col min="7683" max="7683" width="27.33203125" bestFit="1" customWidth="1"/>
    <col min="7684" max="7684" width="13.6640625" bestFit="1" customWidth="1"/>
    <col min="7937" max="7937" width="38.88671875" bestFit="1" customWidth="1"/>
    <col min="7938" max="7938" width="10.5546875" bestFit="1" customWidth="1"/>
    <col min="7939" max="7939" width="27.33203125" bestFit="1" customWidth="1"/>
    <col min="7940" max="7940" width="13.6640625" bestFit="1" customWidth="1"/>
    <col min="8193" max="8193" width="38.88671875" bestFit="1" customWidth="1"/>
    <col min="8194" max="8194" width="10.5546875" bestFit="1" customWidth="1"/>
    <col min="8195" max="8195" width="27.33203125" bestFit="1" customWidth="1"/>
    <col min="8196" max="8196" width="13.6640625" bestFit="1" customWidth="1"/>
    <col min="8449" max="8449" width="38.88671875" bestFit="1" customWidth="1"/>
    <col min="8450" max="8450" width="10.5546875" bestFit="1" customWidth="1"/>
    <col min="8451" max="8451" width="27.33203125" bestFit="1" customWidth="1"/>
    <col min="8452" max="8452" width="13.6640625" bestFit="1" customWidth="1"/>
    <col min="8705" max="8705" width="38.88671875" bestFit="1" customWidth="1"/>
    <col min="8706" max="8706" width="10.5546875" bestFit="1" customWidth="1"/>
    <col min="8707" max="8707" width="27.33203125" bestFit="1" customWidth="1"/>
    <col min="8708" max="8708" width="13.6640625" bestFit="1" customWidth="1"/>
    <col min="8961" max="8961" width="38.88671875" bestFit="1" customWidth="1"/>
    <col min="8962" max="8962" width="10.5546875" bestFit="1" customWidth="1"/>
    <col min="8963" max="8963" width="27.33203125" bestFit="1" customWidth="1"/>
    <col min="8964" max="8964" width="13.6640625" bestFit="1" customWidth="1"/>
    <col min="9217" max="9217" width="38.88671875" bestFit="1" customWidth="1"/>
    <col min="9218" max="9218" width="10.5546875" bestFit="1" customWidth="1"/>
    <col min="9219" max="9219" width="27.33203125" bestFit="1" customWidth="1"/>
    <col min="9220" max="9220" width="13.6640625" bestFit="1" customWidth="1"/>
    <col min="9473" max="9473" width="38.88671875" bestFit="1" customWidth="1"/>
    <col min="9474" max="9474" width="10.5546875" bestFit="1" customWidth="1"/>
    <col min="9475" max="9475" width="27.33203125" bestFit="1" customWidth="1"/>
    <col min="9476" max="9476" width="13.6640625" bestFit="1" customWidth="1"/>
    <col min="9729" max="9729" width="38.88671875" bestFit="1" customWidth="1"/>
    <col min="9730" max="9730" width="10.5546875" bestFit="1" customWidth="1"/>
    <col min="9731" max="9731" width="27.33203125" bestFit="1" customWidth="1"/>
    <col min="9732" max="9732" width="13.6640625" bestFit="1" customWidth="1"/>
    <col min="9985" max="9985" width="38.88671875" bestFit="1" customWidth="1"/>
    <col min="9986" max="9986" width="10.5546875" bestFit="1" customWidth="1"/>
    <col min="9987" max="9987" width="27.33203125" bestFit="1" customWidth="1"/>
    <col min="9988" max="9988" width="13.6640625" bestFit="1" customWidth="1"/>
    <col min="10241" max="10241" width="38.88671875" bestFit="1" customWidth="1"/>
    <col min="10242" max="10242" width="10.5546875" bestFit="1" customWidth="1"/>
    <col min="10243" max="10243" width="27.33203125" bestFit="1" customWidth="1"/>
    <col min="10244" max="10244" width="13.6640625" bestFit="1" customWidth="1"/>
    <col min="10497" max="10497" width="38.88671875" bestFit="1" customWidth="1"/>
    <col min="10498" max="10498" width="10.5546875" bestFit="1" customWidth="1"/>
    <col min="10499" max="10499" width="27.33203125" bestFit="1" customWidth="1"/>
    <col min="10500" max="10500" width="13.6640625" bestFit="1" customWidth="1"/>
    <col min="10753" max="10753" width="38.88671875" bestFit="1" customWidth="1"/>
    <col min="10754" max="10754" width="10.5546875" bestFit="1" customWidth="1"/>
    <col min="10755" max="10755" width="27.33203125" bestFit="1" customWidth="1"/>
    <col min="10756" max="10756" width="13.6640625" bestFit="1" customWidth="1"/>
    <col min="11009" max="11009" width="38.88671875" bestFit="1" customWidth="1"/>
    <col min="11010" max="11010" width="10.5546875" bestFit="1" customWidth="1"/>
    <col min="11011" max="11011" width="27.33203125" bestFit="1" customWidth="1"/>
    <col min="11012" max="11012" width="13.6640625" bestFit="1" customWidth="1"/>
    <col min="11265" max="11265" width="38.88671875" bestFit="1" customWidth="1"/>
    <col min="11266" max="11266" width="10.5546875" bestFit="1" customWidth="1"/>
    <col min="11267" max="11267" width="27.33203125" bestFit="1" customWidth="1"/>
    <col min="11268" max="11268" width="13.6640625" bestFit="1" customWidth="1"/>
    <col min="11521" max="11521" width="38.88671875" bestFit="1" customWidth="1"/>
    <col min="11522" max="11522" width="10.5546875" bestFit="1" customWidth="1"/>
    <col min="11523" max="11523" width="27.33203125" bestFit="1" customWidth="1"/>
    <col min="11524" max="11524" width="13.6640625" bestFit="1" customWidth="1"/>
    <col min="11777" max="11777" width="38.88671875" bestFit="1" customWidth="1"/>
    <col min="11778" max="11778" width="10.5546875" bestFit="1" customWidth="1"/>
    <col min="11779" max="11779" width="27.33203125" bestFit="1" customWidth="1"/>
    <col min="11780" max="11780" width="13.6640625" bestFit="1" customWidth="1"/>
    <col min="12033" max="12033" width="38.88671875" bestFit="1" customWidth="1"/>
    <col min="12034" max="12034" width="10.5546875" bestFit="1" customWidth="1"/>
    <col min="12035" max="12035" width="27.33203125" bestFit="1" customWidth="1"/>
    <col min="12036" max="12036" width="13.6640625" bestFit="1" customWidth="1"/>
    <col min="12289" max="12289" width="38.88671875" bestFit="1" customWidth="1"/>
    <col min="12290" max="12290" width="10.5546875" bestFit="1" customWidth="1"/>
    <col min="12291" max="12291" width="27.33203125" bestFit="1" customWidth="1"/>
    <col min="12292" max="12292" width="13.6640625" bestFit="1" customWidth="1"/>
    <col min="12545" max="12545" width="38.88671875" bestFit="1" customWidth="1"/>
    <col min="12546" max="12546" width="10.5546875" bestFit="1" customWidth="1"/>
    <col min="12547" max="12547" width="27.33203125" bestFit="1" customWidth="1"/>
    <col min="12548" max="12548" width="13.6640625" bestFit="1" customWidth="1"/>
    <col min="12801" max="12801" width="38.88671875" bestFit="1" customWidth="1"/>
    <col min="12802" max="12802" width="10.5546875" bestFit="1" customWidth="1"/>
    <col min="12803" max="12803" width="27.33203125" bestFit="1" customWidth="1"/>
    <col min="12804" max="12804" width="13.6640625" bestFit="1" customWidth="1"/>
    <col min="13057" max="13057" width="38.88671875" bestFit="1" customWidth="1"/>
    <col min="13058" max="13058" width="10.5546875" bestFit="1" customWidth="1"/>
    <col min="13059" max="13059" width="27.33203125" bestFit="1" customWidth="1"/>
    <col min="13060" max="13060" width="13.6640625" bestFit="1" customWidth="1"/>
    <col min="13313" max="13313" width="38.88671875" bestFit="1" customWidth="1"/>
    <col min="13314" max="13314" width="10.5546875" bestFit="1" customWidth="1"/>
    <col min="13315" max="13315" width="27.33203125" bestFit="1" customWidth="1"/>
    <col min="13316" max="13316" width="13.6640625" bestFit="1" customWidth="1"/>
    <col min="13569" max="13569" width="38.88671875" bestFit="1" customWidth="1"/>
    <col min="13570" max="13570" width="10.5546875" bestFit="1" customWidth="1"/>
    <col min="13571" max="13571" width="27.33203125" bestFit="1" customWidth="1"/>
    <col min="13572" max="13572" width="13.6640625" bestFit="1" customWidth="1"/>
    <col min="13825" max="13825" width="38.88671875" bestFit="1" customWidth="1"/>
    <col min="13826" max="13826" width="10.5546875" bestFit="1" customWidth="1"/>
    <col min="13827" max="13827" width="27.33203125" bestFit="1" customWidth="1"/>
    <col min="13828" max="13828" width="13.6640625" bestFit="1" customWidth="1"/>
    <col min="14081" max="14081" width="38.88671875" bestFit="1" customWidth="1"/>
    <col min="14082" max="14082" width="10.5546875" bestFit="1" customWidth="1"/>
    <col min="14083" max="14083" width="27.33203125" bestFit="1" customWidth="1"/>
    <col min="14084" max="14084" width="13.6640625" bestFit="1" customWidth="1"/>
    <col min="14337" max="14337" width="38.88671875" bestFit="1" customWidth="1"/>
    <col min="14338" max="14338" width="10.5546875" bestFit="1" customWidth="1"/>
    <col min="14339" max="14339" width="27.33203125" bestFit="1" customWidth="1"/>
    <col min="14340" max="14340" width="13.6640625" bestFit="1" customWidth="1"/>
    <col min="14593" max="14593" width="38.88671875" bestFit="1" customWidth="1"/>
    <col min="14594" max="14594" width="10.5546875" bestFit="1" customWidth="1"/>
    <col min="14595" max="14595" width="27.33203125" bestFit="1" customWidth="1"/>
    <col min="14596" max="14596" width="13.6640625" bestFit="1" customWidth="1"/>
    <col min="14849" max="14849" width="38.88671875" bestFit="1" customWidth="1"/>
    <col min="14850" max="14850" width="10.5546875" bestFit="1" customWidth="1"/>
    <col min="14851" max="14851" width="27.33203125" bestFit="1" customWidth="1"/>
    <col min="14852" max="14852" width="13.6640625" bestFit="1" customWidth="1"/>
    <col min="15105" max="15105" width="38.88671875" bestFit="1" customWidth="1"/>
    <col min="15106" max="15106" width="10.5546875" bestFit="1" customWidth="1"/>
    <col min="15107" max="15107" width="27.33203125" bestFit="1" customWidth="1"/>
    <col min="15108" max="15108" width="13.6640625" bestFit="1" customWidth="1"/>
    <col min="15361" max="15361" width="38.88671875" bestFit="1" customWidth="1"/>
    <col min="15362" max="15362" width="10.5546875" bestFit="1" customWidth="1"/>
    <col min="15363" max="15363" width="27.33203125" bestFit="1" customWidth="1"/>
    <col min="15364" max="15364" width="13.6640625" bestFit="1" customWidth="1"/>
    <col min="15617" max="15617" width="38.88671875" bestFit="1" customWidth="1"/>
    <col min="15618" max="15618" width="10.5546875" bestFit="1" customWidth="1"/>
    <col min="15619" max="15619" width="27.33203125" bestFit="1" customWidth="1"/>
    <col min="15620" max="15620" width="13.6640625" bestFit="1" customWidth="1"/>
    <col min="15873" max="15873" width="38.88671875" bestFit="1" customWidth="1"/>
    <col min="15874" max="15874" width="10.5546875" bestFit="1" customWidth="1"/>
    <col min="15875" max="15875" width="27.33203125" bestFit="1" customWidth="1"/>
    <col min="15876" max="15876" width="13.6640625" bestFit="1" customWidth="1"/>
    <col min="16129" max="16129" width="38.88671875" bestFit="1" customWidth="1"/>
    <col min="16130" max="16130" width="10.5546875" bestFit="1" customWidth="1"/>
    <col min="16131" max="16131" width="27.33203125" bestFit="1" customWidth="1"/>
    <col min="16132" max="16132" width="13.6640625" bestFit="1" customWidth="1"/>
  </cols>
  <sheetData>
    <row r="1" spans="1:4" x14ac:dyDescent="0.3">
      <c r="C1" t="s">
        <v>132</v>
      </c>
      <c r="D1">
        <v>3100</v>
      </c>
    </row>
    <row r="2" spans="1:4" x14ac:dyDescent="0.3">
      <c r="A2" s="296" t="s">
        <v>133</v>
      </c>
      <c r="B2" s="296" t="s">
        <v>134</v>
      </c>
      <c r="C2" s="296" t="s">
        <v>135</v>
      </c>
      <c r="D2" s="296" t="s">
        <v>136</v>
      </c>
    </row>
    <row r="3" spans="1:4" hidden="1" x14ac:dyDescent="0.3">
      <c r="A3" t="s">
        <v>137</v>
      </c>
      <c r="B3" s="294">
        <v>41571</v>
      </c>
      <c r="C3" t="s">
        <v>157</v>
      </c>
      <c r="D3" s="295">
        <v>-164.64</v>
      </c>
    </row>
    <row r="4" spans="1:4" hidden="1" x14ac:dyDescent="0.3">
      <c r="A4" t="s">
        <v>137</v>
      </c>
      <c r="B4" s="294">
        <v>41754</v>
      </c>
      <c r="C4" t="s">
        <v>158</v>
      </c>
      <c r="D4" s="295">
        <v>-5104.0600000000004</v>
      </c>
    </row>
    <row r="5" spans="1:4" hidden="1" x14ac:dyDescent="0.3">
      <c r="A5" t="s">
        <v>137</v>
      </c>
      <c r="B5" s="294">
        <v>41844</v>
      </c>
      <c r="C5" t="s">
        <v>159</v>
      </c>
      <c r="D5" s="295">
        <v>-15460.48</v>
      </c>
    </row>
    <row r="6" spans="1:4" x14ac:dyDescent="0.3">
      <c r="A6" t="s">
        <v>137</v>
      </c>
      <c r="B6" s="294" t="s">
        <v>142</v>
      </c>
      <c r="C6" t="s">
        <v>142</v>
      </c>
      <c r="D6" s="297">
        <v>-20729.18</v>
      </c>
    </row>
    <row r="7" spans="1:4" hidden="1" x14ac:dyDescent="0.3">
      <c r="A7" t="s">
        <v>144</v>
      </c>
      <c r="B7" s="294">
        <v>41571</v>
      </c>
      <c r="C7" t="s">
        <v>157</v>
      </c>
      <c r="D7" s="295">
        <v>-4560734.87</v>
      </c>
    </row>
    <row r="8" spans="1:4" hidden="1" x14ac:dyDescent="0.3">
      <c r="A8" t="s">
        <v>144</v>
      </c>
      <c r="B8" s="294">
        <v>41663</v>
      </c>
      <c r="C8" t="s">
        <v>160</v>
      </c>
      <c r="D8" s="295">
        <v>-1440748.84</v>
      </c>
    </row>
    <row r="9" spans="1:4" hidden="1" x14ac:dyDescent="0.3">
      <c r="A9" t="s">
        <v>144</v>
      </c>
      <c r="B9" s="294">
        <v>41754</v>
      </c>
      <c r="C9" t="s">
        <v>158</v>
      </c>
      <c r="D9" s="295">
        <v>-3238898.76</v>
      </c>
    </row>
    <row r="10" spans="1:4" hidden="1" x14ac:dyDescent="0.3">
      <c r="A10" t="s">
        <v>144</v>
      </c>
      <c r="B10" s="294">
        <v>41844</v>
      </c>
      <c r="C10" t="s">
        <v>159</v>
      </c>
      <c r="D10" s="295">
        <v>-4245338.72</v>
      </c>
    </row>
    <row r="11" spans="1:4" x14ac:dyDescent="0.3">
      <c r="A11" t="s">
        <v>144</v>
      </c>
      <c r="B11" s="294" t="s">
        <v>142</v>
      </c>
      <c r="C11" t="s">
        <v>142</v>
      </c>
      <c r="D11" s="297">
        <v>-13485721.189999999</v>
      </c>
    </row>
    <row r="12" spans="1:4" hidden="1" x14ac:dyDescent="0.3">
      <c r="A12" t="s">
        <v>145</v>
      </c>
      <c r="B12" s="294">
        <v>41571</v>
      </c>
      <c r="C12" t="s">
        <v>157</v>
      </c>
      <c r="D12" s="295">
        <v>-26349.22</v>
      </c>
    </row>
    <row r="13" spans="1:4" hidden="1" x14ac:dyDescent="0.3">
      <c r="A13" t="s">
        <v>145</v>
      </c>
      <c r="B13" s="294">
        <v>41663</v>
      </c>
      <c r="C13" t="s">
        <v>160</v>
      </c>
      <c r="D13" s="295">
        <v>-4311.67</v>
      </c>
    </row>
    <row r="14" spans="1:4" hidden="1" x14ac:dyDescent="0.3">
      <c r="A14" t="s">
        <v>145</v>
      </c>
      <c r="B14" s="294">
        <v>41754</v>
      </c>
      <c r="C14" t="s">
        <v>158</v>
      </c>
      <c r="D14" s="295">
        <v>-158818.25</v>
      </c>
    </row>
    <row r="15" spans="1:4" hidden="1" x14ac:dyDescent="0.3">
      <c r="A15" t="s">
        <v>145</v>
      </c>
      <c r="B15" s="294">
        <v>41844</v>
      </c>
      <c r="C15" t="s">
        <v>159</v>
      </c>
      <c r="D15" s="295">
        <v>-3446.27</v>
      </c>
    </row>
    <row r="16" spans="1:4" x14ac:dyDescent="0.3">
      <c r="A16" t="s">
        <v>145</v>
      </c>
      <c r="B16" s="294" t="s">
        <v>142</v>
      </c>
      <c r="C16" t="s">
        <v>142</v>
      </c>
      <c r="D16" s="297">
        <v>-192925.41</v>
      </c>
    </row>
    <row r="17" spans="1:4" hidden="1" x14ac:dyDescent="0.3">
      <c r="A17" t="s">
        <v>147</v>
      </c>
      <c r="B17" s="294">
        <v>41571</v>
      </c>
      <c r="C17" t="s">
        <v>157</v>
      </c>
      <c r="D17" s="295">
        <v>-38060.49</v>
      </c>
    </row>
    <row r="18" spans="1:4" hidden="1" x14ac:dyDescent="0.3">
      <c r="A18" t="s">
        <v>147</v>
      </c>
      <c r="B18" s="294">
        <v>41663</v>
      </c>
      <c r="C18" t="s">
        <v>160</v>
      </c>
      <c r="D18" s="295">
        <v>-10073.799999999999</v>
      </c>
    </row>
    <row r="19" spans="1:4" hidden="1" x14ac:dyDescent="0.3">
      <c r="A19" t="s">
        <v>147</v>
      </c>
      <c r="B19" s="294">
        <v>41844</v>
      </c>
      <c r="C19" t="s">
        <v>159</v>
      </c>
      <c r="D19" s="295">
        <v>-112354.16</v>
      </c>
    </row>
    <row r="20" spans="1:4" x14ac:dyDescent="0.3">
      <c r="A20" t="s">
        <v>147</v>
      </c>
      <c r="B20" t="s">
        <v>142</v>
      </c>
      <c r="C20" t="s">
        <v>142</v>
      </c>
      <c r="D20" s="297">
        <v>-160488.45000000001</v>
      </c>
    </row>
    <row r="21" spans="1:4" hidden="1" x14ac:dyDescent="0.3">
      <c r="A21" t="s">
        <v>149</v>
      </c>
      <c r="B21" s="294">
        <v>41571</v>
      </c>
      <c r="C21" t="s">
        <v>157</v>
      </c>
      <c r="D21" s="295">
        <v>-414288.32</v>
      </c>
    </row>
    <row r="22" spans="1:4" hidden="1" x14ac:dyDescent="0.3">
      <c r="A22" t="s">
        <v>149</v>
      </c>
      <c r="B22" s="294">
        <v>41663</v>
      </c>
      <c r="C22" t="s">
        <v>160</v>
      </c>
      <c r="D22" s="295">
        <v>-51810.19</v>
      </c>
    </row>
    <row r="23" spans="1:4" hidden="1" x14ac:dyDescent="0.3">
      <c r="A23" t="s">
        <v>149</v>
      </c>
      <c r="B23" s="294">
        <v>41754</v>
      </c>
      <c r="C23" t="s">
        <v>158</v>
      </c>
      <c r="D23" s="295">
        <v>-473698.93</v>
      </c>
    </row>
    <row r="24" spans="1:4" hidden="1" x14ac:dyDescent="0.3">
      <c r="A24" t="s">
        <v>149</v>
      </c>
      <c r="B24" s="294">
        <v>41844</v>
      </c>
      <c r="C24" t="s">
        <v>159</v>
      </c>
      <c r="D24" s="295">
        <v>-498954.13</v>
      </c>
    </row>
    <row r="25" spans="1:4" x14ac:dyDescent="0.3">
      <c r="A25" t="s">
        <v>149</v>
      </c>
      <c r="B25" t="s">
        <v>142</v>
      </c>
      <c r="C25" t="s">
        <v>142</v>
      </c>
      <c r="D25" s="298">
        <v>-1438751.57</v>
      </c>
    </row>
    <row r="26" spans="1:4" hidden="1" x14ac:dyDescent="0.3">
      <c r="A26" t="s">
        <v>150</v>
      </c>
      <c r="B26" s="294">
        <v>41571</v>
      </c>
      <c r="C26" t="s">
        <v>157</v>
      </c>
      <c r="D26" s="295">
        <v>-459642.96</v>
      </c>
    </row>
    <row r="27" spans="1:4" hidden="1" x14ac:dyDescent="0.3">
      <c r="A27" t="s">
        <v>150</v>
      </c>
      <c r="B27" s="294">
        <v>41663</v>
      </c>
      <c r="C27" t="s">
        <v>160</v>
      </c>
      <c r="D27" s="295">
        <v>-272513.65000000002</v>
      </c>
    </row>
    <row r="28" spans="1:4" hidden="1" x14ac:dyDescent="0.3">
      <c r="A28" t="s">
        <v>150</v>
      </c>
      <c r="B28" s="294">
        <v>41754</v>
      </c>
      <c r="C28" t="s">
        <v>158</v>
      </c>
      <c r="D28" s="295">
        <v>-165431.15</v>
      </c>
    </row>
    <row r="29" spans="1:4" hidden="1" x14ac:dyDescent="0.3">
      <c r="A29" t="s">
        <v>150</v>
      </c>
      <c r="B29" s="294">
        <v>41844</v>
      </c>
      <c r="C29" t="s">
        <v>159</v>
      </c>
      <c r="D29" s="295">
        <v>-1166160.8400000001</v>
      </c>
    </row>
    <row r="30" spans="1:4" x14ac:dyDescent="0.3">
      <c r="A30" t="s">
        <v>150</v>
      </c>
      <c r="B30" s="294" t="s">
        <v>142</v>
      </c>
      <c r="C30" t="s">
        <v>142</v>
      </c>
      <c r="D30" s="297">
        <v>-2063748.6</v>
      </c>
    </row>
    <row r="31" spans="1:4" hidden="1" x14ac:dyDescent="0.3">
      <c r="A31" t="s">
        <v>151</v>
      </c>
      <c r="B31" s="294">
        <v>41663</v>
      </c>
      <c r="C31" t="s">
        <v>160</v>
      </c>
      <c r="D31" s="295">
        <v>-87105.24</v>
      </c>
    </row>
    <row r="32" spans="1:4" hidden="1" x14ac:dyDescent="0.3">
      <c r="A32" t="s">
        <v>151</v>
      </c>
      <c r="B32" s="294">
        <v>41754</v>
      </c>
      <c r="C32" t="s">
        <v>158</v>
      </c>
      <c r="D32" s="295">
        <v>-36040.28</v>
      </c>
    </row>
    <row r="33" spans="1:4" hidden="1" x14ac:dyDescent="0.3">
      <c r="A33" t="s">
        <v>151</v>
      </c>
      <c r="B33" s="294">
        <v>41844</v>
      </c>
      <c r="C33" t="s">
        <v>159</v>
      </c>
      <c r="D33" s="295">
        <v>-357232.18</v>
      </c>
    </row>
    <row r="34" spans="1:4" x14ac:dyDescent="0.3">
      <c r="A34" t="s">
        <v>151</v>
      </c>
      <c r="B34" t="s">
        <v>142</v>
      </c>
      <c r="C34" t="s">
        <v>142</v>
      </c>
      <c r="D34" s="297">
        <v>-480377.7</v>
      </c>
    </row>
    <row r="35" spans="1:4" hidden="1" x14ac:dyDescent="0.3">
      <c r="A35" t="s">
        <v>152</v>
      </c>
      <c r="B35" s="294">
        <v>41571</v>
      </c>
      <c r="C35" t="s">
        <v>157</v>
      </c>
      <c r="D35" s="295">
        <v>-637121.25</v>
      </c>
    </row>
    <row r="36" spans="1:4" hidden="1" x14ac:dyDescent="0.3">
      <c r="A36" t="s">
        <v>152</v>
      </c>
      <c r="B36" s="294">
        <v>41663</v>
      </c>
      <c r="C36" t="s">
        <v>160</v>
      </c>
      <c r="D36" s="295">
        <v>-1461000.06</v>
      </c>
    </row>
    <row r="37" spans="1:4" hidden="1" x14ac:dyDescent="0.3">
      <c r="A37" t="s">
        <v>152</v>
      </c>
      <c r="B37" s="294">
        <v>41754</v>
      </c>
      <c r="C37" t="s">
        <v>158</v>
      </c>
      <c r="D37" s="295">
        <v>-2316847.2599999998</v>
      </c>
    </row>
    <row r="38" spans="1:4" hidden="1" x14ac:dyDescent="0.3">
      <c r="A38" t="s">
        <v>152</v>
      </c>
      <c r="B38" s="294">
        <v>41844</v>
      </c>
      <c r="C38" t="s">
        <v>159</v>
      </c>
      <c r="D38" s="295">
        <v>-844622.84</v>
      </c>
    </row>
    <row r="39" spans="1:4" x14ac:dyDescent="0.3">
      <c r="A39" t="s">
        <v>152</v>
      </c>
      <c r="B39" t="s">
        <v>142</v>
      </c>
      <c r="C39" t="s">
        <v>142</v>
      </c>
      <c r="D39" s="297">
        <v>-5259591.41</v>
      </c>
    </row>
    <row r="40" spans="1:4" hidden="1" x14ac:dyDescent="0.3">
      <c r="A40" t="s">
        <v>153</v>
      </c>
      <c r="B40" s="294">
        <v>41571</v>
      </c>
      <c r="C40" t="s">
        <v>157</v>
      </c>
      <c r="D40" s="295">
        <v>-902.09</v>
      </c>
    </row>
    <row r="41" spans="1:4" hidden="1" x14ac:dyDescent="0.3">
      <c r="A41" t="s">
        <v>153</v>
      </c>
      <c r="B41" s="294">
        <v>41663</v>
      </c>
      <c r="C41" t="s">
        <v>160</v>
      </c>
      <c r="D41" s="295">
        <v>-192329.3</v>
      </c>
    </row>
    <row r="42" spans="1:4" hidden="1" x14ac:dyDescent="0.3">
      <c r="A42" t="s">
        <v>153</v>
      </c>
      <c r="B42" s="294">
        <v>41844</v>
      </c>
      <c r="C42" t="s">
        <v>159</v>
      </c>
      <c r="D42" s="295">
        <v>-16741.259999999998</v>
      </c>
    </row>
    <row r="43" spans="1:4" x14ac:dyDescent="0.3">
      <c r="A43" t="s">
        <v>153</v>
      </c>
      <c r="B43" s="294" t="s">
        <v>142</v>
      </c>
      <c r="C43" t="s">
        <v>142</v>
      </c>
      <c r="D43" s="297">
        <v>-209972.65</v>
      </c>
    </row>
    <row r="44" spans="1:4" hidden="1" x14ac:dyDescent="0.3">
      <c r="A44" t="s">
        <v>154</v>
      </c>
      <c r="B44" s="294">
        <v>41571</v>
      </c>
      <c r="C44" t="s">
        <v>157</v>
      </c>
      <c r="D44" s="295">
        <v>-4945.83</v>
      </c>
    </row>
    <row r="45" spans="1:4" hidden="1" x14ac:dyDescent="0.3">
      <c r="A45" t="s">
        <v>154</v>
      </c>
      <c r="B45" s="294">
        <v>41663</v>
      </c>
      <c r="C45" t="s">
        <v>160</v>
      </c>
      <c r="D45" s="295">
        <v>-13926.51</v>
      </c>
    </row>
    <row r="46" spans="1:4" hidden="1" x14ac:dyDescent="0.3">
      <c r="A46" t="s">
        <v>154</v>
      </c>
      <c r="B46" s="294">
        <v>41754</v>
      </c>
      <c r="C46" t="s">
        <v>158</v>
      </c>
      <c r="D46" s="295">
        <v>-221829.5</v>
      </c>
    </row>
    <row r="47" spans="1:4" hidden="1" x14ac:dyDescent="0.3">
      <c r="A47" t="s">
        <v>154</v>
      </c>
      <c r="B47" s="294">
        <v>41844</v>
      </c>
      <c r="C47" t="s">
        <v>159</v>
      </c>
      <c r="D47" s="295">
        <v>-3663.08</v>
      </c>
    </row>
    <row r="48" spans="1:4" x14ac:dyDescent="0.3">
      <c r="A48" t="s">
        <v>154</v>
      </c>
      <c r="B48" s="294" t="s">
        <v>142</v>
      </c>
      <c r="C48" t="s">
        <v>142</v>
      </c>
      <c r="D48" s="297">
        <v>-244364.92</v>
      </c>
    </row>
    <row r="49" spans="1:4" hidden="1" x14ac:dyDescent="0.3">
      <c r="A49" t="s">
        <v>155</v>
      </c>
      <c r="B49" s="294">
        <v>41571</v>
      </c>
      <c r="C49" t="s">
        <v>157</v>
      </c>
      <c r="D49" s="295">
        <v>-2900400.36</v>
      </c>
    </row>
    <row r="50" spans="1:4" hidden="1" x14ac:dyDescent="0.3">
      <c r="A50" t="s">
        <v>155</v>
      </c>
      <c r="B50" s="294">
        <v>41663</v>
      </c>
      <c r="C50" t="s">
        <v>160</v>
      </c>
      <c r="D50" s="295">
        <v>-3238432.59</v>
      </c>
    </row>
    <row r="51" spans="1:4" hidden="1" x14ac:dyDescent="0.3">
      <c r="A51" t="s">
        <v>155</v>
      </c>
      <c r="B51" s="294">
        <v>41754</v>
      </c>
      <c r="C51" t="s">
        <v>158</v>
      </c>
      <c r="D51" s="295">
        <v>-3744922.31</v>
      </c>
    </row>
    <row r="52" spans="1:4" hidden="1" x14ac:dyDescent="0.3">
      <c r="A52" t="s">
        <v>155</v>
      </c>
      <c r="B52" s="294">
        <v>41844</v>
      </c>
      <c r="C52" t="s">
        <v>159</v>
      </c>
      <c r="D52" s="295">
        <v>-2849321.58</v>
      </c>
    </row>
    <row r="53" spans="1:4" x14ac:dyDescent="0.3">
      <c r="A53" t="s">
        <v>155</v>
      </c>
      <c r="B53" s="294" t="s">
        <v>142</v>
      </c>
      <c r="C53" t="s">
        <v>142</v>
      </c>
      <c r="D53" s="297">
        <v>-12733076.84</v>
      </c>
    </row>
    <row r="54" spans="1:4" hidden="1" x14ac:dyDescent="0.3">
      <c r="A54" t="s">
        <v>156</v>
      </c>
      <c r="B54" s="294">
        <v>41571</v>
      </c>
      <c r="C54" t="s">
        <v>157</v>
      </c>
      <c r="D54" s="295">
        <v>-3359089.42</v>
      </c>
    </row>
    <row r="55" spans="1:4" hidden="1" x14ac:dyDescent="0.3">
      <c r="A55" t="s">
        <v>156</v>
      </c>
      <c r="B55" s="294">
        <v>41663</v>
      </c>
      <c r="C55" t="s">
        <v>160</v>
      </c>
      <c r="D55" s="295">
        <v>-2828460.8</v>
      </c>
    </row>
    <row r="56" spans="1:4" hidden="1" x14ac:dyDescent="0.3">
      <c r="A56" t="s">
        <v>156</v>
      </c>
      <c r="B56" s="294">
        <v>41754</v>
      </c>
      <c r="C56" t="s">
        <v>158</v>
      </c>
      <c r="D56" s="295">
        <v>-3164598.2</v>
      </c>
    </row>
    <row r="57" spans="1:4" hidden="1" x14ac:dyDescent="0.3">
      <c r="A57" t="s">
        <v>156</v>
      </c>
      <c r="B57" s="294">
        <v>41844</v>
      </c>
      <c r="C57" t="s">
        <v>159</v>
      </c>
      <c r="D57" s="295">
        <v>-2943775.11</v>
      </c>
    </row>
    <row r="58" spans="1:4" x14ac:dyDescent="0.3">
      <c r="A58" t="s">
        <v>156</v>
      </c>
      <c r="B58" s="294" t="s">
        <v>142</v>
      </c>
      <c r="C58" t="s">
        <v>142</v>
      </c>
      <c r="D58" s="297">
        <v>-12295923.529999999</v>
      </c>
    </row>
    <row r="59" spans="1:4" x14ac:dyDescent="0.3">
      <c r="A59" t="s">
        <v>142</v>
      </c>
      <c r="B59" t="s">
        <v>142</v>
      </c>
      <c r="C59" t="s">
        <v>142</v>
      </c>
      <c r="D59" s="297">
        <v>-48585671.450000003</v>
      </c>
    </row>
    <row r="61" spans="1:4" x14ac:dyDescent="0.3">
      <c r="B61" s="294"/>
      <c r="D61" s="295"/>
    </row>
    <row r="62" spans="1:4" x14ac:dyDescent="0.3">
      <c r="B62" s="294"/>
      <c r="D62" s="295"/>
    </row>
    <row r="63" spans="1:4" x14ac:dyDescent="0.3">
      <c r="B63" s="294"/>
      <c r="D63" s="295"/>
    </row>
    <row r="64" spans="1:4" x14ac:dyDescent="0.3">
      <c r="D64" s="295"/>
    </row>
    <row r="65" spans="2:4" x14ac:dyDescent="0.3">
      <c r="B65" s="294"/>
      <c r="D65" s="295"/>
    </row>
    <row r="66" spans="2:4" x14ac:dyDescent="0.3">
      <c r="B66" s="294"/>
      <c r="D66" s="295"/>
    </row>
    <row r="67" spans="2:4" x14ac:dyDescent="0.3">
      <c r="B67" s="294"/>
      <c r="D67" s="295"/>
    </row>
    <row r="68" spans="2:4" x14ac:dyDescent="0.3">
      <c r="B68" s="294"/>
      <c r="D68" s="295"/>
    </row>
    <row r="69" spans="2:4" x14ac:dyDescent="0.3">
      <c r="D69" s="295"/>
    </row>
    <row r="70" spans="2:4" x14ac:dyDescent="0.3">
      <c r="D70" s="295"/>
    </row>
  </sheetData>
  <autoFilter ref="A2:D59">
    <filterColumn colId="2">
      <filters>
        <filter val="Total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Annual Report Table</vt:lpstr>
      <vt:lpstr>DATA ENTRY By Qtr_Yr</vt:lpstr>
      <vt:lpstr>CoDistrib</vt:lpstr>
      <vt:lpstr>FY2015</vt:lpstr>
      <vt:lpstr>FY2014</vt:lpstr>
      <vt:lpstr>CoDistrib!Print_Area</vt:lpstr>
    </vt:vector>
  </TitlesOfParts>
  <Company>Oregon Department of Forestry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jtenny</dc:creator>
  <cp:lastModifiedBy>Kelly Brown</cp:lastModifiedBy>
  <cp:lastPrinted>2014-01-16T00:10:02Z</cp:lastPrinted>
  <dcterms:created xsi:type="dcterms:W3CDTF">2014-01-09T20:23:50Z</dcterms:created>
  <dcterms:modified xsi:type="dcterms:W3CDTF">2015-11-16T17:33:08Z</dcterms:modified>
</cp:coreProperties>
</file>